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\Recruitment\Competitions\Academic Services Recruitment\In Progress\"/>
    </mc:Choice>
  </mc:AlternateContent>
  <xr:revisionPtr revIDLastSave="0" documentId="13_ncr:1_{01666A5B-82C2-4F44-B575-2B8ACB86A1F4}" xr6:coauthVersionLast="47" xr6:coauthVersionMax="47" xr10:uidLastSave="{00000000-0000-0000-0000-000000000000}"/>
  <bookViews>
    <workbookView xWindow="-110" yWindow="-110" windowWidth="19420" windowHeight="10300" firstSheet="4" activeTab="5" xr2:uid="{00000000-000D-0000-FFFF-FFFF00000000}"/>
  </bookViews>
  <sheets>
    <sheet name=" 2&lt;6 Month Reverse Cal - Budget" sheetId="8" r:id="rId1"/>
    <sheet name="6&lt;12 Month Reverse Cal - Budget" sheetId="9" r:id="rId2"/>
    <sheet name="1+ Year Reverse Cal - Budget" sheetId="6" r:id="rId3"/>
    <sheet name="2 &lt;6 MONTHS Reverse Cal Salary" sheetId="3" r:id="rId4"/>
    <sheet name="6 &lt;12 MONTHS Reverse Cal Salary" sheetId="2" r:id="rId5"/>
    <sheet name="1+ Year Reverse Cal - Salary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9" i="3"/>
  <c r="D3" i="6"/>
  <c r="B9" i="6"/>
  <c r="D3" i="9"/>
  <c r="B9" i="9"/>
  <c r="D3" i="8"/>
  <c r="B9" i="8"/>
  <c r="B9" i="7"/>
  <c r="D5" i="9"/>
  <c r="B25" i="9"/>
  <c r="B26" i="9" s="1"/>
  <c r="D12" i="9"/>
  <c r="B25" i="8"/>
  <c r="B26" i="8" s="1"/>
  <c r="D12" i="8"/>
  <c r="D5" i="8"/>
  <c r="B28" i="9" l="1"/>
  <c r="B31" i="9" s="1"/>
  <c r="B33" i="9"/>
  <c r="B27" i="9"/>
  <c r="B19" i="9"/>
  <c r="B21" i="9" s="1"/>
  <c r="B34" i="9" s="1"/>
  <c r="D4" i="9"/>
  <c r="D6" i="9" s="1"/>
  <c r="D9" i="9" s="1"/>
  <c r="D13" i="9" s="1"/>
  <c r="D4" i="8"/>
  <c r="D6" i="8" s="1"/>
  <c r="D9" i="8" s="1"/>
  <c r="D13" i="8" s="1"/>
  <c r="B33" i="8"/>
  <c r="B28" i="8"/>
  <c r="B31" i="8" s="1"/>
  <c r="B19" i="8"/>
  <c r="B21" i="8" s="1"/>
  <c r="B34" i="8" s="1"/>
  <c r="B27" i="8"/>
  <c r="B27" i="7" l="1"/>
  <c r="B28" i="7" s="1"/>
  <c r="B21" i="7" s="1"/>
  <c r="D14" i="7"/>
  <c r="D13" i="7"/>
  <c r="D10" i="7"/>
  <c r="D5" i="7"/>
  <c r="D4" i="7"/>
  <c r="D6" i="7" s="1"/>
  <c r="D9" i="7" s="1"/>
  <c r="D13" i="6"/>
  <c r="D14" i="6"/>
  <c r="B27" i="6"/>
  <c r="B28" i="6" s="1"/>
  <c r="D5" i="3"/>
  <c r="D5" i="2"/>
  <c r="D15" i="7" l="1"/>
  <c r="D17" i="7" s="1"/>
  <c r="B35" i="7"/>
  <c r="B30" i="7"/>
  <c r="B33" i="7" s="1"/>
  <c r="B29" i="7"/>
  <c r="B23" i="7"/>
  <c r="D5" i="6"/>
  <c r="B30" i="6"/>
  <c r="B33" i="6" s="1"/>
  <c r="B35" i="6"/>
  <c r="B29" i="6"/>
  <c r="B36" i="7" l="1"/>
  <c r="B25" i="2"/>
  <c r="B26" i="2" s="1"/>
  <c r="B19" i="2" s="1"/>
  <c r="B21" i="2" s="1"/>
  <c r="B25" i="3"/>
  <c r="B26" i="3" l="1"/>
  <c r="B33" i="3" s="1"/>
  <c r="B27" i="2"/>
  <c r="B33" i="2"/>
  <c r="B34" i="2" s="1"/>
  <c r="B28" i="2"/>
  <c r="B31" i="2" s="1"/>
  <c r="B27" i="3" l="1"/>
  <c r="B28" i="3"/>
  <c r="B31" i="3" s="1"/>
  <c r="D12" i="2"/>
  <c r="D12" i="3" l="1"/>
  <c r="D4" i="2" l="1"/>
  <c r="D6" i="2" s="1"/>
  <c r="D9" i="2" l="1"/>
  <c r="D13" i="2" l="1"/>
  <c r="D15" i="2" s="1"/>
  <c r="D10" i="6" l="1"/>
  <c r="B21" i="6"/>
  <c r="B23" i="6" s="1"/>
  <c r="B36" i="6" s="1"/>
  <c r="D4" i="6"/>
  <c r="D6" i="6" s="1"/>
  <c r="D9" i="6" l="1"/>
  <c r="D15" i="6" s="1"/>
  <c r="B19" i="3"/>
  <c r="B21" i="3" s="1"/>
  <c r="B34" i="3" s="1"/>
  <c r="D4" i="3"/>
  <c r="D6" i="3" s="1"/>
  <c r="D9" i="3" l="1"/>
  <c r="D13" i="3" s="1"/>
  <c r="D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2A09590-580B-45CE-BBE8-024CF004B534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B860CE57-AEDE-4BDA-9DF4-040583FA30AC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67920BB1-EAD4-45DE-8971-DDAD0A02A602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78518DAB-3F98-45DB-AB17-689430B89496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sharedStrings.xml><?xml version="1.0" encoding="utf-8"?>
<sst xmlns="http://schemas.openxmlformats.org/spreadsheetml/2006/main" count="254" uniqueCount="59">
  <si>
    <t>Total Remuneration</t>
  </si>
  <si>
    <t>Pension (8% to YMPE/10%)</t>
  </si>
  <si>
    <t>Total Benefits</t>
  </si>
  <si>
    <t>Total Budget Required</t>
  </si>
  <si>
    <t>Monthly Benefits</t>
  </si>
  <si>
    <t>Premium</t>
  </si>
  <si>
    <t>Months</t>
  </si>
  <si>
    <t>Hourly Rate of Pay</t>
  </si>
  <si>
    <t>Hours per week</t>
  </si>
  <si>
    <t>Weekly pay</t>
  </si>
  <si>
    <t>Number of contract weeks</t>
  </si>
  <si>
    <t>Total Salary</t>
  </si>
  <si>
    <t>Vacation Pay (2% per week)</t>
  </si>
  <si>
    <t>Key</t>
  </si>
  <si>
    <t>EHC</t>
  </si>
  <si>
    <t>Extended Health Care</t>
  </si>
  <si>
    <t>DEN</t>
  </si>
  <si>
    <t>Dental Care</t>
  </si>
  <si>
    <t>*Salary Calculator for Term</t>
  </si>
  <si>
    <t>Plus employer costs:</t>
  </si>
  <si>
    <t>Salary</t>
  </si>
  <si>
    <t>Budget For Terms equal to or greater than 2 months but less than 6 months**</t>
  </si>
  <si>
    <t>EFAP</t>
  </si>
  <si>
    <t>Employee Family Assistance Plan</t>
  </si>
  <si>
    <t>specify 35 or 40 hours</t>
  </si>
  <si>
    <t>Budget For Terms equal to or greater than 6 months but less than 12 months**</t>
  </si>
  <si>
    <t>Salary (annualized)</t>
  </si>
  <si>
    <t>Accidental Death &amp; Dismemberment</t>
  </si>
  <si>
    <t>LIF</t>
  </si>
  <si>
    <t>ADD</t>
  </si>
  <si>
    <t>Life Insurance</t>
  </si>
  <si>
    <t>Health benefits (EFAP/EHC)</t>
  </si>
  <si>
    <t>Health benefits (EFAP)</t>
  </si>
  <si>
    <t>Total Benefits cost</t>
  </si>
  <si>
    <t>Eligible:</t>
  </si>
  <si>
    <t>Life Benefits (per $1,000 coverage)</t>
  </si>
  <si>
    <t>Statutory benefits (WCB/EI/CPP/EHT)</t>
  </si>
  <si>
    <t>Employer Health Tax</t>
  </si>
  <si>
    <t>EHT</t>
  </si>
  <si>
    <t>Statutory Benefits (WCB/EI/CPP/EHT)</t>
  </si>
  <si>
    <t>Coverage is based on 2 times annual salary</t>
  </si>
  <si>
    <t>Health Benefits (EFAP, EHC &amp; DEN)</t>
  </si>
  <si>
    <t>Start Date</t>
  </si>
  <si>
    <t>YYYY-MM-DD</t>
  </si>
  <si>
    <t>End Date</t>
  </si>
  <si>
    <t># of Hours Per Week</t>
  </si>
  <si>
    <t>Total # of Work Days</t>
  </si>
  <si>
    <t>Total # of Weeks</t>
  </si>
  <si>
    <t>Total # of Pay Periods</t>
  </si>
  <si>
    <t>Total Contract Hours</t>
  </si>
  <si>
    <t>Rate of Pay</t>
  </si>
  <si>
    <t>Total Contract Salary</t>
  </si>
  <si>
    <t xml:space="preserve">Only eligible for 2 year + 1 day contract or 2 years + 1 day of continuous appointments. </t>
  </si>
  <si>
    <t>Statutory Holiday Pay (Hourly Employees)</t>
  </si>
  <si>
    <t xml:space="preserve">Enter "Y" for Hourly employees and "N" for salaried </t>
  </si>
  <si>
    <t>Default to family coverage rate. If single coverage, replace 167.93 with 86.25</t>
  </si>
  <si>
    <t>Default to family coverage rate (If single coverage, replace 312.07 with 151.33)</t>
  </si>
  <si>
    <t xml:space="preserve">Total Budget </t>
  </si>
  <si>
    <t>Health Benefits (EFAP)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</si>
</sst>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%"/>
    <numFmt numFmtId="165" formatCode="&quot;$&quot;#,##0.000"/>
    <numFmt numFmtId="166" formatCode="&quot;$&quot;#,##0.00"/>
    <numFmt numFmtId="167" formatCode="#,##0.00000"/>
    <numFmt numFmtId="168" formatCode="yyyy/mm/dd;@"/>
    <numFmt numFmtId="169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9BF5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0" xfId="0" applyFill="1"/>
    <xf numFmtId="4" fontId="0" fillId="2" borderId="0" xfId="0" applyNumberFormat="1" applyFill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9" xfId="0" applyBorder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1" xfId="0" applyNumberFormat="1" applyBorder="1"/>
    <xf numFmtId="0" fontId="9" fillId="0" borderId="13" xfId="0" applyFont="1" applyBorder="1"/>
    <xf numFmtId="0" fontId="0" fillId="0" borderId="14" xfId="0" applyBorder="1"/>
    <xf numFmtId="0" fontId="0" fillId="0" borderId="15" xfId="0" applyBorder="1"/>
    <xf numFmtId="0" fontId="9" fillId="0" borderId="16" xfId="0" applyFont="1" applyBorder="1"/>
    <xf numFmtId="0" fontId="0" fillId="0" borderId="17" xfId="0" applyBorder="1"/>
    <xf numFmtId="2" fontId="0" fillId="0" borderId="18" xfId="0" applyNumberFormat="1" applyBorder="1" applyProtection="1">
      <protection locked="0"/>
    </xf>
    <xf numFmtId="0" fontId="10" fillId="0" borderId="16" xfId="0" applyFont="1" applyBorder="1"/>
    <xf numFmtId="0" fontId="10" fillId="0" borderId="0" xfId="0" applyFont="1"/>
    <xf numFmtId="0" fontId="0" fillId="0" borderId="16" xfId="0" applyBorder="1"/>
    <xf numFmtId="0" fontId="11" fillId="0" borderId="16" xfId="0" applyFont="1" applyBorder="1"/>
    <xf numFmtId="44" fontId="11" fillId="0" borderId="18" xfId="0" applyNumberFormat="1" applyFont="1" applyBorder="1" applyProtection="1">
      <protection locked="0"/>
    </xf>
    <xf numFmtId="0" fontId="12" fillId="0" borderId="16" xfId="0" applyFont="1" applyBorder="1"/>
    <xf numFmtId="44" fontId="12" fillId="0" borderId="0" xfId="0" applyNumberFormat="1" applyFont="1"/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9" fontId="0" fillId="0" borderId="0" xfId="0" applyNumberFormat="1" applyProtection="1">
      <protection locked="0"/>
    </xf>
    <xf numFmtId="2" fontId="0" fillId="0" borderId="4" xfId="0" applyNumberFormat="1" applyBorder="1" applyProtection="1">
      <protection locked="0"/>
    </xf>
    <xf numFmtId="1" fontId="0" fillId="3" borderId="0" xfId="0" applyNumberFormat="1" applyFill="1" applyProtection="1">
      <protection locked="0"/>
    </xf>
    <xf numFmtId="1" fontId="0" fillId="4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67" fontId="0" fillId="6" borderId="0" xfId="0" applyNumberFormat="1" applyFill="1" applyProtection="1"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1" fontId="0" fillId="7" borderId="0" xfId="0" applyNumberFormat="1" applyFill="1" applyAlignment="1" applyProtection="1">
      <alignment horizontal="center"/>
      <protection locked="0"/>
    </xf>
    <xf numFmtId="1" fontId="0" fillId="8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1" applyNumberFormat="1" applyFont="1"/>
    <xf numFmtId="168" fontId="0" fillId="9" borderId="14" xfId="0" applyNumberFormat="1" applyFill="1" applyBorder="1" applyProtection="1">
      <protection locked="0"/>
    </xf>
    <xf numFmtId="168" fontId="0" fillId="9" borderId="0" xfId="0" applyNumberFormat="1" applyFill="1" applyProtection="1">
      <protection locked="0"/>
    </xf>
    <xf numFmtId="4" fontId="0" fillId="0" borderId="14" xfId="0" applyNumberFormat="1" applyBorder="1"/>
    <xf numFmtId="2" fontId="0" fillId="0" borderId="22" xfId="0" applyNumberFormat="1" applyBorder="1" applyProtection="1">
      <protection locked="0"/>
    </xf>
    <xf numFmtId="0" fontId="10" fillId="0" borderId="19" xfId="0" applyFont="1" applyBorder="1"/>
    <xf numFmtId="4" fontId="1" fillId="10" borderId="3" xfId="0" applyNumberFormat="1" applyFont="1" applyFill="1" applyBorder="1"/>
    <xf numFmtId="4" fontId="0" fillId="10" borderId="1" xfId="0" applyNumberFormat="1" applyFill="1" applyBorder="1" applyProtection="1">
      <protection locked="0"/>
    </xf>
    <xf numFmtId="4" fontId="0" fillId="10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6FF"/>
      <color rgb="FF59BF5E"/>
      <color rgb="FF6A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18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72E500-C3D4-4379-8F9A-D77AB6919F50}"/>
            </a:ext>
          </a:extLst>
        </xdr:cNvPr>
        <xdr:cNvSpPr txBox="1"/>
      </xdr:nvSpPr>
      <xdr:spPr>
        <a:xfrm>
          <a:off x="10744200" y="57149"/>
          <a:ext cx="4467598" cy="365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benefits, enter the number of applicable months in </a:t>
          </a:r>
          <a:r>
            <a:rPr lang="en-US" sz="1100" b="1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April 1, 2022, enter 4 months, and if the entitlement ends March 31, 2022, enter 3 months.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No benefits can be provided to an employee working less than 2 months in length.</a:t>
          </a:r>
          <a:r>
            <a:rPr lang="en-US"/>
            <a:t> 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18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46FF07-F52B-448E-BD6A-205D72ACFAE5}"/>
            </a:ext>
          </a:extLst>
        </xdr:cNvPr>
        <xdr:cNvSpPr txBox="1"/>
      </xdr:nvSpPr>
      <xdr:spPr>
        <a:xfrm>
          <a:off x="10744200" y="57149"/>
          <a:ext cx="4467598" cy="328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6 months but less than 12 months.</a:t>
          </a:r>
          <a:endParaRPr lang="en-US">
            <a:effectLst/>
          </a:endParaRP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beneftis, enter the number of applicable months in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July 15, 2022, enter 7 months, and if the entitlement ends June 31, 2022, enter 6 months.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20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4D86DB-5022-4E94-974E-27A13190707F}"/>
            </a:ext>
          </a:extLst>
        </xdr:cNvPr>
        <xdr:cNvSpPr txBox="1"/>
      </xdr:nvSpPr>
      <xdr:spPr>
        <a:xfrm>
          <a:off x="10741025" y="57149"/>
          <a:ext cx="4470773" cy="3648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D17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B24 and B25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eligible for pension (2 years + 1 day of continuous appointments only) enter Y in </a:t>
          </a:r>
          <a:r>
            <a:rPr lang="en-US" sz="1100" b="1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C10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If the employee is entitled to benefits, enter the number of applicable months in </a:t>
          </a:r>
          <a:r>
            <a:rPr lang="en-US" sz="1100" b="1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C13 and C14.</a:t>
          </a:r>
          <a:endParaRPr lang="en-US" sz="1100" b="0" baseline="0">
            <a:solidFill>
              <a:schemeClr val="accent1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January 14, 2023, enter 13 months, and if the entitlement ends December 31, 2022, enter 12 months. </a:t>
          </a:r>
          <a:endParaRPr lang="en-US" i="0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241299</xdr:colOff>
      <xdr:row>22</xdr:row>
      <xdr:rowOff>41089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0137C9-481A-443E-B279-982CC8EB671A}"/>
            </a:ext>
          </a:extLst>
        </xdr:cNvPr>
        <xdr:cNvSpPr txBox="1"/>
      </xdr:nvSpPr>
      <xdr:spPr>
        <a:xfrm>
          <a:off x="9861176" y="414618"/>
          <a:ext cx="4477123" cy="368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Salary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benefits, enter the number of applicable months in </a:t>
          </a:r>
          <a:r>
            <a:rPr lang="en-US" sz="1100" b="1" baseline="0">
              <a:solidFill>
                <a:schemeClr val="accent5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April 1, 2022, enter 4 months, and if the entitlement ends March 31, 2022, enter 3 months. </a:t>
          </a:r>
          <a:endParaRPr lang="en-US" i="0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No benefits can be provided to an employee working less than 2 months in length.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534343</xdr:colOff>
      <xdr:row>3</xdr:row>
      <xdr:rowOff>19230</xdr:rowOff>
    </xdr:from>
    <xdr:to>
      <xdr:col>19</xdr:col>
      <xdr:colOff>170525</xdr:colOff>
      <xdr:row>25</xdr:row>
      <xdr:rowOff>37907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1C81F-B78D-44A4-8E6A-79E2F9DB81AC}"/>
            </a:ext>
          </a:extLst>
        </xdr:cNvPr>
        <xdr:cNvSpPr txBox="1"/>
      </xdr:nvSpPr>
      <xdr:spPr>
        <a:xfrm>
          <a:off x="9611108" y="613142"/>
          <a:ext cx="4477123" cy="368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6 months but less than 12 months.</a:t>
          </a:r>
          <a:endParaRPr lang="en-US">
            <a:effectLst/>
          </a:endParaRP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Salary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benefits, enter the number of applicable months in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C12.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July 15, 2022, enter 7 months, and if the entitlement ends June 31, 2022, enter 6 months. </a:t>
          </a:r>
          <a:endParaRPr lang="en-US" i="0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21</xdr:col>
      <xdr:colOff>200398</xdr:colOff>
      <xdr:row>23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8EB4F0-0525-4F8D-BFE2-E63F0F2DCD48}"/>
            </a:ext>
          </a:extLst>
        </xdr:cNvPr>
        <xdr:cNvSpPr txBox="1"/>
      </xdr:nvSpPr>
      <xdr:spPr>
        <a:xfrm>
          <a:off x="8534400" y="600075"/>
          <a:ext cx="4467598" cy="365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Salary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B24 and B25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eligible for pension (2 years + 1 day of continuous appointments only) enter Y in </a:t>
          </a:r>
          <a:r>
            <a:rPr lang="en-US" sz="1100" b="1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C10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If the employee is entitled to benefits, enter the number of applicable months in </a:t>
          </a:r>
          <a:r>
            <a:rPr lang="en-US" sz="1100" b="1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C13 and C14</a:t>
          </a:r>
          <a:endParaRPr lang="en-US" sz="1100" b="0" baseline="0">
            <a:solidFill>
              <a:schemeClr val="accent1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January 14, 2023, enter 13 months, and if the entitlement ends December 31, 2022, enter 12 months. </a:t>
          </a:r>
          <a:endParaRPr lang="en-US" i="0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C004-8A31-45B1-9C24-EAC1168C0491}">
  <dimension ref="A1:G40"/>
  <sheetViews>
    <sheetView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6" ht="18.5" x14ac:dyDescent="0.45">
      <c r="A1" s="27"/>
      <c r="D1" s="1"/>
    </row>
    <row r="2" spans="1:6" x14ac:dyDescent="0.35">
      <c r="A2" s="4"/>
      <c r="D2" s="6"/>
    </row>
    <row r="3" spans="1:6" x14ac:dyDescent="0.35">
      <c r="A3" s="10" t="s">
        <v>26</v>
      </c>
      <c r="D3" s="30">
        <f xml:space="preserve"> (D15 - (B12 * C12)) / (1 + B4 + IF(C5 = "Y", 0.05, 0) + 0.10536 * (1 + B4 + IF(C5 = "Y", 0.05, 0)))</f>
        <v>0</v>
      </c>
      <c r="E3" s="11"/>
    </row>
    <row r="4" spans="1:6" x14ac:dyDescent="0.35">
      <c r="A4" t="s">
        <v>12</v>
      </c>
      <c r="B4" s="49">
        <v>0.04</v>
      </c>
      <c r="C4" s="2"/>
      <c r="D4" s="8">
        <f>ROUND(D3*B4,2)</f>
        <v>0</v>
      </c>
    </row>
    <row r="5" spans="1:6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6" x14ac:dyDescent="0.35">
      <c r="A6" s="12" t="s">
        <v>0</v>
      </c>
      <c r="B6" s="12"/>
      <c r="C6" s="12"/>
      <c r="D6" s="14">
        <f>SUM(D3:D5)</f>
        <v>0</v>
      </c>
    </row>
    <row r="7" spans="1:6" x14ac:dyDescent="0.35">
      <c r="D7" s="8"/>
    </row>
    <row r="8" spans="1:6" x14ac:dyDescent="0.35">
      <c r="A8" s="10" t="s">
        <v>19</v>
      </c>
      <c r="C8" s="29" t="s">
        <v>34</v>
      </c>
      <c r="D8" s="8"/>
    </row>
    <row r="9" spans="1:6" x14ac:dyDescent="0.35">
      <c r="A9" t="s">
        <v>36</v>
      </c>
      <c r="B9" s="62">
        <f>5.95%+2.296%+1.95%+0.34%</f>
        <v>0.10536000000000001</v>
      </c>
      <c r="D9" s="8">
        <f>ROUND(D6*B9,2)</f>
        <v>0</v>
      </c>
    </row>
    <row r="10" spans="1:6" x14ac:dyDescent="0.35">
      <c r="B10" s="63"/>
      <c r="D10" s="8"/>
    </row>
    <row r="11" spans="1:6" x14ac:dyDescent="0.35">
      <c r="A11" s="10" t="s">
        <v>4</v>
      </c>
      <c r="B11" s="23" t="s">
        <v>5</v>
      </c>
      <c r="C11" s="23" t="s">
        <v>6</v>
      </c>
      <c r="D11" s="8"/>
    </row>
    <row r="12" spans="1:6" x14ac:dyDescent="0.35">
      <c r="A12" t="s">
        <v>58</v>
      </c>
      <c r="B12" s="61">
        <v>5.36</v>
      </c>
      <c r="C12" s="53"/>
      <c r="D12" s="8">
        <f>B12*C12</f>
        <v>0</v>
      </c>
      <c r="E12" s="11"/>
    </row>
    <row r="13" spans="1:6" x14ac:dyDescent="0.35">
      <c r="A13" s="26" t="s">
        <v>2</v>
      </c>
      <c r="B13" s="12"/>
      <c r="C13" s="12"/>
      <c r="D13" s="14">
        <f>SUM(D12:D12,D9)</f>
        <v>0</v>
      </c>
    </row>
    <row r="14" spans="1:6" ht="15" thickBot="1" x14ac:dyDescent="0.4">
      <c r="D14" s="16"/>
    </row>
    <row r="15" spans="1:6" ht="15" thickTop="1" x14ac:dyDescent="0.35">
      <c r="A15" s="26" t="s">
        <v>57</v>
      </c>
      <c r="B15" s="26"/>
      <c r="C15" s="26"/>
      <c r="D15" s="70"/>
      <c r="F15" s="9"/>
    </row>
    <row r="16" spans="1:6" x14ac:dyDescent="0.35">
      <c r="D16" s="22"/>
    </row>
    <row r="18" spans="1:4" x14ac:dyDescent="0.35">
      <c r="A18" s="10" t="s">
        <v>18</v>
      </c>
      <c r="B18" s="9"/>
      <c r="D18" s="9"/>
    </row>
    <row r="19" spans="1:4" x14ac:dyDescent="0.35">
      <c r="A19" t="s">
        <v>7</v>
      </c>
      <c r="B19" s="54" t="e">
        <f>D3/(B20*B26)</f>
        <v>#DIV/0!</v>
      </c>
      <c r="D19" s="9"/>
    </row>
    <row r="20" spans="1:4" x14ac:dyDescent="0.35">
      <c r="A20" t="s">
        <v>8</v>
      </c>
      <c r="B20" s="51"/>
      <c r="C20" s="11" t="s">
        <v>24</v>
      </c>
      <c r="D20" s="9"/>
    </row>
    <row r="21" spans="1:4" ht="15" thickBot="1" x14ac:dyDescent="0.4">
      <c r="A21" t="s">
        <v>9</v>
      </c>
      <c r="B21" s="9" t="e">
        <f>PRODUCT(B19:B20)</f>
        <v>#DIV/0!</v>
      </c>
      <c r="D21" s="9"/>
    </row>
    <row r="22" spans="1:4" ht="15.5" x14ac:dyDescent="0.35">
      <c r="A22" s="31" t="s">
        <v>42</v>
      </c>
      <c r="B22" s="65">
        <v>32874</v>
      </c>
      <c r="C22" s="32" t="s">
        <v>43</v>
      </c>
      <c r="D22" s="33"/>
    </row>
    <row r="23" spans="1:4" ht="15.5" x14ac:dyDescent="0.35">
      <c r="A23" s="34" t="s">
        <v>44</v>
      </c>
      <c r="B23" s="66">
        <v>32874</v>
      </c>
      <c r="C23" t="s">
        <v>43</v>
      </c>
      <c r="D23" s="35"/>
    </row>
    <row r="24" spans="1:4" ht="16" hidden="1" thickBot="1" x14ac:dyDescent="0.4">
      <c r="A24" s="34" t="s">
        <v>45</v>
      </c>
      <c r="B24" s="36">
        <v>0</v>
      </c>
      <c r="D24" s="35"/>
    </row>
    <row r="25" spans="1:4" ht="15.5" hidden="1" x14ac:dyDescent="0.35">
      <c r="A25" s="37" t="s">
        <v>46</v>
      </c>
      <c r="B25" s="38">
        <f>NETWORKDAYS(B22,B23)</f>
        <v>1</v>
      </c>
      <c r="D25" s="35"/>
    </row>
    <row r="26" spans="1:4" ht="15.5" x14ac:dyDescent="0.35">
      <c r="A26" s="37" t="s">
        <v>47</v>
      </c>
      <c r="B26" s="38">
        <f>B25/5</f>
        <v>0.2</v>
      </c>
      <c r="D26" s="35"/>
    </row>
    <row r="27" spans="1:4" ht="16" thickBot="1" x14ac:dyDescent="0.4">
      <c r="A27" s="69" t="s">
        <v>48</v>
      </c>
      <c r="B27" s="38">
        <f>B26/2</f>
        <v>0.1</v>
      </c>
      <c r="D27" s="35"/>
    </row>
    <row r="28" spans="1:4" ht="16" hidden="1" thickBot="1" x14ac:dyDescent="0.4">
      <c r="A28" s="37" t="s">
        <v>49</v>
      </c>
      <c r="B28" s="38">
        <f>B26*B24</f>
        <v>0</v>
      </c>
      <c r="D28" s="35"/>
    </row>
    <row r="29" spans="1:4" ht="15" hidden="1" thickBot="1" x14ac:dyDescent="0.4">
      <c r="A29" s="39"/>
      <c r="D29" s="35"/>
    </row>
    <row r="30" spans="1:4" ht="16" hidden="1" thickBot="1" x14ac:dyDescent="0.4">
      <c r="A30" s="40" t="s">
        <v>50</v>
      </c>
      <c r="B30" s="41">
        <v>0</v>
      </c>
      <c r="C30" s="46"/>
      <c r="D30" s="47"/>
    </row>
    <row r="31" spans="1:4" ht="16" hidden="1" thickBot="1" x14ac:dyDescent="0.4">
      <c r="A31" s="42" t="s">
        <v>51</v>
      </c>
      <c r="B31" s="43">
        <f>B30*B28</f>
        <v>0</v>
      </c>
      <c r="D31" s="47"/>
    </row>
    <row r="32" spans="1:4" ht="15" hidden="1" thickBot="1" x14ac:dyDescent="0.4">
      <c r="A32" s="39"/>
      <c r="D32" s="47"/>
    </row>
    <row r="33" spans="1:7" hidden="1" x14ac:dyDescent="0.35">
      <c r="A33" s="22" t="s">
        <v>10</v>
      </c>
      <c r="B33" s="68">
        <f>B26</f>
        <v>0.2</v>
      </c>
      <c r="C33" s="32"/>
      <c r="D33" s="67"/>
    </row>
    <row r="34" spans="1:7" x14ac:dyDescent="0.35">
      <c r="A34" t="s">
        <v>11</v>
      </c>
      <c r="B34" s="9" t="e">
        <f>B21*B33</f>
        <v>#DIV/0!</v>
      </c>
      <c r="D34" s="9"/>
    </row>
    <row r="35" spans="1:7" x14ac:dyDescent="0.35">
      <c r="B35" s="9"/>
    </row>
    <row r="38" spans="1:7" x14ac:dyDescent="0.35">
      <c r="C38" s="21" t="s">
        <v>13</v>
      </c>
      <c r="D38" s="22"/>
      <c r="E38" s="22"/>
      <c r="F38" s="22"/>
      <c r="G38" s="17"/>
    </row>
    <row r="39" spans="1:7" x14ac:dyDescent="0.35">
      <c r="C39" s="18" t="s">
        <v>22</v>
      </c>
      <c r="D39" t="s">
        <v>23</v>
      </c>
      <c r="G39" s="19"/>
    </row>
    <row r="40" spans="1:7" x14ac:dyDescent="0.35">
      <c r="C40" s="25" t="s">
        <v>38</v>
      </c>
      <c r="D40" s="3" t="s">
        <v>37</v>
      </c>
      <c r="E40" s="3"/>
      <c r="F40" s="3"/>
      <c r="G40" s="20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8BB-022A-414C-A8DF-18484051FFB0}">
  <dimension ref="A1:G41"/>
  <sheetViews>
    <sheetView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6" ht="18.5" x14ac:dyDescent="0.45">
      <c r="A1" s="27"/>
      <c r="D1" s="1"/>
    </row>
    <row r="2" spans="1:6" x14ac:dyDescent="0.35">
      <c r="A2" s="4"/>
      <c r="D2" s="6"/>
    </row>
    <row r="3" spans="1:6" x14ac:dyDescent="0.35">
      <c r="A3" s="10" t="s">
        <v>26</v>
      </c>
      <c r="D3" s="30">
        <f xml:space="preserve"> (D15 - (B12 * C12)) / (1 + B4 + IF(C5 = "Y", 0.05, 0) + 0.10536 * (1 + B4 + IF(C5 = "Y", 0.05, 0)))</f>
        <v>0</v>
      </c>
      <c r="E3" s="11"/>
    </row>
    <row r="4" spans="1:6" x14ac:dyDescent="0.35">
      <c r="A4" t="s">
        <v>12</v>
      </c>
      <c r="B4" s="49">
        <v>0.04</v>
      </c>
      <c r="C4" s="2"/>
      <c r="D4" s="8">
        <f>ROUND(D3*B4,2)</f>
        <v>0</v>
      </c>
    </row>
    <row r="5" spans="1:6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6" x14ac:dyDescent="0.35">
      <c r="A6" s="12" t="s">
        <v>0</v>
      </c>
      <c r="B6" s="12"/>
      <c r="C6" s="12"/>
      <c r="D6" s="14">
        <f>SUM(D3:D5)</f>
        <v>0</v>
      </c>
    </row>
    <row r="7" spans="1:6" x14ac:dyDescent="0.35">
      <c r="D7" s="8"/>
    </row>
    <row r="8" spans="1:6" x14ac:dyDescent="0.35">
      <c r="A8" s="10" t="s">
        <v>19</v>
      </c>
      <c r="C8" s="29" t="s">
        <v>34</v>
      </c>
      <c r="D8" s="8"/>
    </row>
    <row r="9" spans="1:6" x14ac:dyDescent="0.35">
      <c r="A9" t="s">
        <v>36</v>
      </c>
      <c r="B9" s="62">
        <f>5.95%+2.296%+1.95%+0.34%</f>
        <v>0.10536000000000001</v>
      </c>
      <c r="D9" s="8">
        <f>ROUND(D6*B9,2)</f>
        <v>0</v>
      </c>
    </row>
    <row r="10" spans="1:6" x14ac:dyDescent="0.35">
      <c r="B10" s="63"/>
      <c r="D10" s="8"/>
    </row>
    <row r="11" spans="1:6" x14ac:dyDescent="0.35">
      <c r="A11" s="10" t="s">
        <v>4</v>
      </c>
      <c r="B11" s="23" t="s">
        <v>5</v>
      </c>
      <c r="C11" s="23" t="s">
        <v>6</v>
      </c>
      <c r="D11" s="8"/>
    </row>
    <row r="12" spans="1:6" x14ac:dyDescent="0.35">
      <c r="A12" t="s">
        <v>58</v>
      </c>
      <c r="B12" s="61">
        <v>167.93</v>
      </c>
      <c r="C12" s="53"/>
      <c r="D12" s="8">
        <f>B12*C12</f>
        <v>0</v>
      </c>
      <c r="E12" s="11" t="s">
        <v>55</v>
      </c>
    </row>
    <row r="13" spans="1:6" x14ac:dyDescent="0.35">
      <c r="A13" s="26" t="s">
        <v>2</v>
      </c>
      <c r="B13" s="12"/>
      <c r="C13" s="12"/>
      <c r="D13" s="14">
        <f>SUM(D12:D12,D9)</f>
        <v>0</v>
      </c>
    </row>
    <row r="14" spans="1:6" ht="15" thickBot="1" x14ac:dyDescent="0.4">
      <c r="D14" s="16"/>
    </row>
    <row r="15" spans="1:6" ht="15" thickTop="1" x14ac:dyDescent="0.35">
      <c r="A15" s="26" t="s">
        <v>57</v>
      </c>
      <c r="B15" s="26"/>
      <c r="C15" s="26"/>
      <c r="D15" s="70"/>
      <c r="F15" s="9"/>
    </row>
    <row r="16" spans="1:6" x14ac:dyDescent="0.35">
      <c r="D16" s="22"/>
    </row>
    <row r="18" spans="1:4" x14ac:dyDescent="0.35">
      <c r="A18" s="10" t="s">
        <v>18</v>
      </c>
      <c r="B18" s="9"/>
      <c r="D18" s="9"/>
    </row>
    <row r="19" spans="1:4" x14ac:dyDescent="0.35">
      <c r="A19" t="s">
        <v>7</v>
      </c>
      <c r="B19" s="54" t="e">
        <f>D3/(B20*B26)</f>
        <v>#DIV/0!</v>
      </c>
      <c r="D19" s="9"/>
    </row>
    <row r="20" spans="1:4" x14ac:dyDescent="0.35">
      <c r="A20" t="s">
        <v>8</v>
      </c>
      <c r="B20" s="51"/>
      <c r="C20" s="11" t="s">
        <v>24</v>
      </c>
      <c r="D20" s="9"/>
    </row>
    <row r="21" spans="1:4" ht="15" thickBot="1" x14ac:dyDescent="0.4">
      <c r="A21" t="s">
        <v>9</v>
      </c>
      <c r="B21" s="9" t="e">
        <f>PRODUCT(B19:B20)</f>
        <v>#DIV/0!</v>
      </c>
      <c r="D21" s="9"/>
    </row>
    <row r="22" spans="1:4" ht="15.5" x14ac:dyDescent="0.35">
      <c r="A22" s="31" t="s">
        <v>42</v>
      </c>
      <c r="B22" s="65">
        <v>32874</v>
      </c>
      <c r="C22" s="32" t="s">
        <v>43</v>
      </c>
      <c r="D22" s="33"/>
    </row>
    <row r="23" spans="1:4" ht="15.5" x14ac:dyDescent="0.35">
      <c r="A23" s="34" t="s">
        <v>44</v>
      </c>
      <c r="B23" s="66">
        <v>32874</v>
      </c>
      <c r="C23" t="s">
        <v>43</v>
      </c>
      <c r="D23" s="35"/>
    </row>
    <row r="24" spans="1:4" ht="16" hidden="1" thickBot="1" x14ac:dyDescent="0.4">
      <c r="A24" s="34" t="s">
        <v>45</v>
      </c>
      <c r="B24" s="36">
        <v>0</v>
      </c>
      <c r="D24" s="35"/>
    </row>
    <row r="25" spans="1:4" ht="15.5" hidden="1" x14ac:dyDescent="0.35">
      <c r="A25" s="37" t="s">
        <v>46</v>
      </c>
      <c r="B25" s="38">
        <f>NETWORKDAYS(B22,B23)</f>
        <v>1</v>
      </c>
      <c r="D25" s="35"/>
    </row>
    <row r="26" spans="1:4" ht="15.5" x14ac:dyDescent="0.35">
      <c r="A26" s="37" t="s">
        <v>47</v>
      </c>
      <c r="B26" s="38">
        <f>B25/5</f>
        <v>0.2</v>
      </c>
      <c r="D26" s="35"/>
    </row>
    <row r="27" spans="1:4" ht="16" thickBot="1" x14ac:dyDescent="0.4">
      <c r="A27" s="69" t="s">
        <v>48</v>
      </c>
      <c r="B27" s="38">
        <f>B26/2</f>
        <v>0.1</v>
      </c>
      <c r="D27" s="35"/>
    </row>
    <row r="28" spans="1:4" ht="16" hidden="1" thickBot="1" x14ac:dyDescent="0.4">
      <c r="A28" s="37" t="s">
        <v>49</v>
      </c>
      <c r="B28" s="38">
        <f>B26*B24</f>
        <v>0</v>
      </c>
      <c r="D28" s="35"/>
    </row>
    <row r="29" spans="1:4" ht="15" hidden="1" thickBot="1" x14ac:dyDescent="0.4">
      <c r="A29" s="39"/>
      <c r="D29" s="35"/>
    </row>
    <row r="30" spans="1:4" ht="16" hidden="1" thickBot="1" x14ac:dyDescent="0.4">
      <c r="A30" s="40" t="s">
        <v>50</v>
      </c>
      <c r="B30" s="41">
        <v>0</v>
      </c>
      <c r="C30" s="46"/>
      <c r="D30" s="47"/>
    </row>
    <row r="31" spans="1:4" ht="16" hidden="1" thickBot="1" x14ac:dyDescent="0.4">
      <c r="A31" s="42" t="s">
        <v>51</v>
      </c>
      <c r="B31" s="43">
        <f>B30*B28</f>
        <v>0</v>
      </c>
      <c r="D31" s="47"/>
    </row>
    <row r="32" spans="1:4" ht="15" hidden="1" thickBot="1" x14ac:dyDescent="0.4">
      <c r="A32" s="39"/>
      <c r="D32" s="47"/>
    </row>
    <row r="33" spans="1:7" hidden="1" x14ac:dyDescent="0.35">
      <c r="A33" s="22" t="s">
        <v>10</v>
      </c>
      <c r="B33" s="68">
        <f>B26</f>
        <v>0.2</v>
      </c>
      <c r="C33" s="32"/>
      <c r="D33" s="67"/>
    </row>
    <row r="34" spans="1:7" x14ac:dyDescent="0.35">
      <c r="A34" t="s">
        <v>11</v>
      </c>
      <c r="B34" s="9" t="e">
        <f>B21*B33</f>
        <v>#DIV/0!</v>
      </c>
      <c r="D34" s="9"/>
    </row>
    <row r="35" spans="1:7" x14ac:dyDescent="0.35">
      <c r="B35" s="9"/>
    </row>
    <row r="38" spans="1:7" x14ac:dyDescent="0.35">
      <c r="C38" s="21" t="s">
        <v>13</v>
      </c>
      <c r="D38" s="22"/>
      <c r="E38" s="22"/>
      <c r="F38" s="22"/>
      <c r="G38" s="17"/>
    </row>
    <row r="39" spans="1:7" x14ac:dyDescent="0.35">
      <c r="C39" s="18" t="s">
        <v>22</v>
      </c>
      <c r="D39" t="s">
        <v>23</v>
      </c>
      <c r="G39" s="19"/>
    </row>
    <row r="40" spans="1:7" x14ac:dyDescent="0.35">
      <c r="C40" s="18" t="s">
        <v>14</v>
      </c>
      <c r="D40" t="s">
        <v>15</v>
      </c>
      <c r="G40" s="19"/>
    </row>
    <row r="41" spans="1:7" x14ac:dyDescent="0.35">
      <c r="C41" s="25" t="s">
        <v>38</v>
      </c>
      <c r="D41" s="3" t="s">
        <v>37</v>
      </c>
      <c r="E41" s="3"/>
      <c r="F41" s="3"/>
      <c r="G41" s="20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59A7-BF25-406E-8749-00F1B2E6710F}">
  <dimension ref="A1:G46"/>
  <sheetViews>
    <sheetView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5" ht="18.5" x14ac:dyDescent="0.45">
      <c r="A1" s="27"/>
      <c r="D1" s="1"/>
    </row>
    <row r="2" spans="1:5" x14ac:dyDescent="0.35">
      <c r="A2" s="4"/>
      <c r="D2" s="6"/>
    </row>
    <row r="3" spans="1:5" x14ac:dyDescent="0.35">
      <c r="A3" s="10" t="s">
        <v>26</v>
      </c>
      <c r="D3" s="30">
        <f xml:space="preserve"> (D17 - (B14 * C14)) / (1 + B4 + IF(C5 = "Y", 0.05, 0) + 0.10536 * (1 + B4 + IF(C5 = "Y", 0.05, 0)) + IF(C10 = "Y", 0.08, 0) + (2 * C13 * B13) / 1000)</f>
        <v>0</v>
      </c>
      <c r="E3" s="11"/>
    </row>
    <row r="4" spans="1:5" x14ac:dyDescent="0.35">
      <c r="A4" t="s">
        <v>12</v>
      </c>
      <c r="B4" s="49">
        <v>0.04</v>
      </c>
      <c r="C4" s="2"/>
      <c r="D4" s="8">
        <f>ROUND(D3*B4,2)</f>
        <v>0</v>
      </c>
    </row>
    <row r="5" spans="1:5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5" x14ac:dyDescent="0.35">
      <c r="A6" s="12" t="s">
        <v>0</v>
      </c>
      <c r="B6" s="12"/>
      <c r="C6" s="12"/>
      <c r="D6" s="14">
        <f>SUM(D3:D5)</f>
        <v>0</v>
      </c>
    </row>
    <row r="7" spans="1:5" x14ac:dyDescent="0.35">
      <c r="D7" s="8"/>
    </row>
    <row r="8" spans="1:5" x14ac:dyDescent="0.35">
      <c r="A8" s="10" t="s">
        <v>19</v>
      </c>
      <c r="C8" s="29" t="s">
        <v>34</v>
      </c>
      <c r="D8" s="8"/>
    </row>
    <row r="9" spans="1:5" x14ac:dyDescent="0.35">
      <c r="A9" t="s">
        <v>36</v>
      </c>
      <c r="B9" s="62">
        <f>5.95%+2.296%+1.95%+0.34%</f>
        <v>0.10536000000000001</v>
      </c>
      <c r="D9" s="8">
        <f>ROUND(D6*B9,2)</f>
        <v>0</v>
      </c>
    </row>
    <row r="10" spans="1:5" x14ac:dyDescent="0.35">
      <c r="A10" t="s">
        <v>1</v>
      </c>
      <c r="B10" s="63"/>
      <c r="C10" s="52"/>
      <c r="D10" s="8">
        <f>IF(C10="Y",0.08*D3,0)</f>
        <v>0</v>
      </c>
      <c r="E10" s="11" t="s">
        <v>52</v>
      </c>
    </row>
    <row r="11" spans="1:5" x14ac:dyDescent="0.35">
      <c r="B11" s="63"/>
      <c r="D11" s="8"/>
    </row>
    <row r="12" spans="1:5" x14ac:dyDescent="0.35">
      <c r="A12" s="10" t="s">
        <v>4</v>
      </c>
      <c r="B12" s="23" t="s">
        <v>5</v>
      </c>
      <c r="C12" s="23" t="s">
        <v>6</v>
      </c>
      <c r="D12" s="8"/>
    </row>
    <row r="13" spans="1:5" x14ac:dyDescent="0.35">
      <c r="A13" t="s">
        <v>35</v>
      </c>
      <c r="B13" s="60">
        <v>0.19600000000000001</v>
      </c>
      <c r="C13" s="53">
        <v>0</v>
      </c>
      <c r="D13" s="8">
        <f>((D3*2)*(C13)*B13)/1000</f>
        <v>0</v>
      </c>
      <c r="E13" s="11" t="s">
        <v>40</v>
      </c>
    </row>
    <row r="14" spans="1:5" x14ac:dyDescent="0.35">
      <c r="A14" t="s">
        <v>41</v>
      </c>
      <c r="B14" s="61">
        <v>312.07</v>
      </c>
      <c r="C14" s="53">
        <v>0</v>
      </c>
      <c r="D14" s="8">
        <f>B14*C14</f>
        <v>0</v>
      </c>
      <c r="E14" s="11" t="s">
        <v>56</v>
      </c>
    </row>
    <row r="15" spans="1:5" x14ac:dyDescent="0.35">
      <c r="A15" s="26" t="s">
        <v>2</v>
      </c>
      <c r="B15" s="12"/>
      <c r="C15" s="12"/>
      <c r="D15" s="14">
        <f>SUM(D13:D14,D9,D10)</f>
        <v>0</v>
      </c>
    </row>
    <row r="16" spans="1:5" ht="15" thickBot="1" x14ac:dyDescent="0.4">
      <c r="D16" s="16"/>
    </row>
    <row r="17" spans="1:6" ht="15" thickTop="1" x14ac:dyDescent="0.35">
      <c r="A17" s="26" t="s">
        <v>57</v>
      </c>
      <c r="B17" s="26"/>
      <c r="C17" s="26"/>
      <c r="D17" s="70"/>
      <c r="F17" s="9"/>
    </row>
    <row r="18" spans="1:6" x14ac:dyDescent="0.35">
      <c r="D18" s="22"/>
    </row>
    <row r="20" spans="1:6" x14ac:dyDescent="0.35">
      <c r="A20" s="10" t="s">
        <v>18</v>
      </c>
      <c r="B20" s="9"/>
      <c r="D20" s="9"/>
    </row>
    <row r="21" spans="1:6" x14ac:dyDescent="0.35">
      <c r="A21" t="s">
        <v>7</v>
      </c>
      <c r="B21" s="54" t="e">
        <f>D3/(B22*B28)</f>
        <v>#DIV/0!</v>
      </c>
      <c r="D21" s="9"/>
    </row>
    <row r="22" spans="1:6" x14ac:dyDescent="0.35">
      <c r="A22" t="s">
        <v>8</v>
      </c>
      <c r="B22" s="51"/>
      <c r="C22" s="11" t="s">
        <v>24</v>
      </c>
      <c r="D22" s="9"/>
    </row>
    <row r="23" spans="1:6" ht="15" thickBot="1" x14ac:dyDescent="0.4">
      <c r="A23" t="s">
        <v>9</v>
      </c>
      <c r="B23" s="9" t="e">
        <f>PRODUCT(B21:B22)</f>
        <v>#DIV/0!</v>
      </c>
      <c r="D23" s="9"/>
    </row>
    <row r="24" spans="1:6" ht="15.5" x14ac:dyDescent="0.35">
      <c r="A24" s="31" t="s">
        <v>42</v>
      </c>
      <c r="B24" s="65">
        <v>32874</v>
      </c>
      <c r="C24" s="32" t="s">
        <v>43</v>
      </c>
      <c r="D24" s="33"/>
    </row>
    <row r="25" spans="1:6" ht="15.5" x14ac:dyDescent="0.35">
      <c r="A25" s="34" t="s">
        <v>44</v>
      </c>
      <c r="B25" s="66">
        <v>32874</v>
      </c>
      <c r="C25" t="s">
        <v>43</v>
      </c>
      <c r="D25" s="35"/>
    </row>
    <row r="26" spans="1:6" ht="16" hidden="1" thickBot="1" x14ac:dyDescent="0.4">
      <c r="A26" s="34" t="s">
        <v>45</v>
      </c>
      <c r="B26" s="36">
        <v>0</v>
      </c>
      <c r="D26" s="35"/>
    </row>
    <row r="27" spans="1:6" ht="16" hidden="1" thickTop="1" x14ac:dyDescent="0.35">
      <c r="A27" s="37" t="s">
        <v>46</v>
      </c>
      <c r="B27" s="38">
        <f>NETWORKDAYS(B24,B25)</f>
        <v>1</v>
      </c>
      <c r="D27" s="35"/>
    </row>
    <row r="28" spans="1:6" ht="15.5" x14ac:dyDescent="0.35">
      <c r="A28" s="37" t="s">
        <v>47</v>
      </c>
      <c r="B28" s="38">
        <f>B27/5</f>
        <v>0.2</v>
      </c>
      <c r="D28" s="35"/>
    </row>
    <row r="29" spans="1:6" ht="16" thickBot="1" x14ac:dyDescent="0.4">
      <c r="A29" s="69" t="s">
        <v>48</v>
      </c>
      <c r="B29" s="38">
        <f>B28/2</f>
        <v>0.1</v>
      </c>
      <c r="D29" s="35"/>
    </row>
    <row r="30" spans="1:6" ht="15.5" hidden="1" x14ac:dyDescent="0.35">
      <c r="A30" s="37" t="s">
        <v>49</v>
      </c>
      <c r="B30" s="38">
        <f>B28*B26</f>
        <v>0</v>
      </c>
      <c r="D30" s="35"/>
    </row>
    <row r="31" spans="1:6" hidden="1" x14ac:dyDescent="0.35">
      <c r="A31" s="39"/>
      <c r="D31" s="35"/>
    </row>
    <row r="32" spans="1:6" ht="16" hidden="1" thickBot="1" x14ac:dyDescent="0.4">
      <c r="A32" s="40" t="s">
        <v>50</v>
      </c>
      <c r="B32" s="41">
        <v>0</v>
      </c>
      <c r="C32" s="46"/>
      <c r="D32" s="47"/>
    </row>
    <row r="33" spans="1:7" ht="16" hidden="1" thickTop="1" x14ac:dyDescent="0.35">
      <c r="A33" s="42" t="s">
        <v>51</v>
      </c>
      <c r="B33" s="43">
        <f>B32*B30</f>
        <v>0</v>
      </c>
      <c r="D33" s="47"/>
    </row>
    <row r="34" spans="1:7" ht="15" hidden="1" thickBot="1" x14ac:dyDescent="0.4">
      <c r="A34" s="39"/>
      <c r="D34" s="47"/>
    </row>
    <row r="35" spans="1:7" hidden="1" x14ac:dyDescent="0.35">
      <c r="A35" s="22" t="s">
        <v>10</v>
      </c>
      <c r="B35" s="68">
        <f>B28</f>
        <v>0.2</v>
      </c>
      <c r="C35" s="32"/>
      <c r="D35" s="67"/>
    </row>
    <row r="36" spans="1:7" x14ac:dyDescent="0.35">
      <c r="A36" t="s">
        <v>11</v>
      </c>
      <c r="B36" s="9" t="e">
        <f>B23*B35</f>
        <v>#DIV/0!</v>
      </c>
      <c r="D36" s="9"/>
    </row>
    <row r="37" spans="1:7" x14ac:dyDescent="0.35">
      <c r="B37" s="9"/>
    </row>
    <row r="40" spans="1:7" x14ac:dyDescent="0.35">
      <c r="C40" s="21" t="s">
        <v>13</v>
      </c>
      <c r="D40" s="22"/>
      <c r="E40" s="22"/>
      <c r="F40" s="22"/>
      <c r="G40" s="17"/>
    </row>
    <row r="41" spans="1:7" x14ac:dyDescent="0.35">
      <c r="C41" s="18" t="s">
        <v>22</v>
      </c>
      <c r="D41" t="s">
        <v>23</v>
      </c>
      <c r="G41" s="19"/>
    </row>
    <row r="42" spans="1:7" x14ac:dyDescent="0.35">
      <c r="C42" s="18" t="s">
        <v>14</v>
      </c>
      <c r="D42" t="s">
        <v>15</v>
      </c>
      <c r="G42" s="19"/>
    </row>
    <row r="43" spans="1:7" x14ac:dyDescent="0.35">
      <c r="C43" s="18" t="s">
        <v>16</v>
      </c>
      <c r="D43" t="s">
        <v>17</v>
      </c>
      <c r="G43" s="19"/>
    </row>
    <row r="44" spans="1:7" x14ac:dyDescent="0.35">
      <c r="C44" s="18" t="s">
        <v>29</v>
      </c>
      <c r="D44" t="s">
        <v>27</v>
      </c>
      <c r="G44" s="19"/>
    </row>
    <row r="45" spans="1:7" x14ac:dyDescent="0.35">
      <c r="C45" s="18" t="s">
        <v>28</v>
      </c>
      <c r="D45" t="s">
        <v>30</v>
      </c>
      <c r="G45" s="19"/>
    </row>
    <row r="46" spans="1:7" x14ac:dyDescent="0.35">
      <c r="C46" s="25" t="s">
        <v>38</v>
      </c>
      <c r="D46" s="3" t="s">
        <v>37</v>
      </c>
      <c r="E46" s="3"/>
      <c r="F46" s="3"/>
      <c r="G46" s="20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zoomScale="85" zoomScaleNormal="85" workbookViewId="0">
      <selection activeCell="D9" sqref="D9"/>
    </sheetView>
  </sheetViews>
  <sheetFormatPr defaultRowHeight="14.5" x14ac:dyDescent="0.35"/>
  <cols>
    <col min="1" max="1" width="38.453125" customWidth="1"/>
    <col min="2" max="2" width="10.81640625" bestFit="1" customWidth="1"/>
    <col min="3" max="3" width="8.81640625" customWidth="1"/>
    <col min="4" max="4" width="11.1796875" customWidth="1"/>
    <col min="6" max="6" width="11.1796875" customWidth="1"/>
  </cols>
  <sheetData>
    <row r="1" spans="1:5" ht="18.5" x14ac:dyDescent="0.45">
      <c r="A1" s="27" t="s">
        <v>21</v>
      </c>
    </row>
    <row r="2" spans="1:5" x14ac:dyDescent="0.35">
      <c r="D2" s="5"/>
    </row>
    <row r="3" spans="1:5" x14ac:dyDescent="0.35">
      <c r="A3" s="10" t="s">
        <v>20</v>
      </c>
      <c r="B3" s="9"/>
      <c r="D3" s="71"/>
      <c r="E3" s="11"/>
    </row>
    <row r="4" spans="1:5" x14ac:dyDescent="0.35">
      <c r="A4" t="s">
        <v>12</v>
      </c>
      <c r="B4" s="49">
        <v>0.04</v>
      </c>
      <c r="C4" s="2"/>
      <c r="D4" s="8">
        <f>ROUND(D3*B4,2)</f>
        <v>0</v>
      </c>
    </row>
    <row r="5" spans="1:5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5" x14ac:dyDescent="0.35">
      <c r="A6" s="12" t="s">
        <v>0</v>
      </c>
      <c r="B6" s="13"/>
      <c r="C6" s="12"/>
      <c r="D6" s="14">
        <f>SUM(D3:D5)</f>
        <v>0</v>
      </c>
    </row>
    <row r="7" spans="1:5" x14ac:dyDescent="0.35">
      <c r="B7" s="9"/>
      <c r="D7" s="8"/>
    </row>
    <row r="8" spans="1:5" x14ac:dyDescent="0.35">
      <c r="A8" s="10" t="s">
        <v>19</v>
      </c>
      <c r="B8" s="9"/>
      <c r="D8" s="8"/>
    </row>
    <row r="9" spans="1:5" x14ac:dyDescent="0.35">
      <c r="A9" t="s">
        <v>39</v>
      </c>
      <c r="B9" s="62">
        <f>5.95%+2.296%+1.95%+0.34%</f>
        <v>0.10536000000000001</v>
      </c>
      <c r="D9" s="8">
        <f>ROUND(D6*B9,2)</f>
        <v>0</v>
      </c>
    </row>
    <row r="10" spans="1:5" x14ac:dyDescent="0.35">
      <c r="B10" s="9"/>
      <c r="D10" s="8"/>
    </row>
    <row r="11" spans="1:5" x14ac:dyDescent="0.35">
      <c r="A11" s="10" t="s">
        <v>4</v>
      </c>
      <c r="B11" s="24" t="s">
        <v>5</v>
      </c>
      <c r="C11" s="23" t="s">
        <v>6</v>
      </c>
      <c r="D11" s="8"/>
    </row>
    <row r="12" spans="1:5" x14ac:dyDescent="0.35">
      <c r="A12" t="s">
        <v>32</v>
      </c>
      <c r="B12" s="58">
        <v>5.36</v>
      </c>
      <c r="C12" s="56"/>
      <c r="D12" s="8">
        <f>B12*C12</f>
        <v>0</v>
      </c>
    </row>
    <row r="13" spans="1:5" x14ac:dyDescent="0.35">
      <c r="A13" s="12" t="s">
        <v>33</v>
      </c>
      <c r="B13" s="13"/>
      <c r="C13" s="12"/>
      <c r="D13" s="14">
        <f>SUM(D12:D12,D10,D9,D10)</f>
        <v>0</v>
      </c>
    </row>
    <row r="14" spans="1:5" ht="15" thickBot="1" x14ac:dyDescent="0.4">
      <c r="B14" s="9"/>
      <c r="D14" s="16"/>
    </row>
    <row r="15" spans="1:5" ht="15" thickTop="1" x14ac:dyDescent="0.35">
      <c r="A15" s="12" t="s">
        <v>3</v>
      </c>
      <c r="B15" s="13"/>
      <c r="C15" s="12"/>
      <c r="D15" s="15">
        <f>D6+D13</f>
        <v>0</v>
      </c>
    </row>
    <row r="16" spans="1:5" x14ac:dyDescent="0.35">
      <c r="B16" s="9"/>
      <c r="D16" s="22"/>
    </row>
    <row r="17" spans="1:4" x14ac:dyDescent="0.35">
      <c r="B17" s="9"/>
      <c r="D17" s="9"/>
    </row>
    <row r="18" spans="1:4" x14ac:dyDescent="0.35">
      <c r="A18" s="10" t="s">
        <v>18</v>
      </c>
      <c r="B18" s="9"/>
      <c r="D18" s="9"/>
    </row>
    <row r="19" spans="1:4" x14ac:dyDescent="0.35">
      <c r="A19" t="s">
        <v>7</v>
      </c>
      <c r="B19" s="54" t="e">
        <f>D3/(B20*B26)</f>
        <v>#DIV/0!</v>
      </c>
      <c r="D19" s="9"/>
    </row>
    <row r="20" spans="1:4" x14ac:dyDescent="0.35">
      <c r="A20" t="s">
        <v>8</v>
      </c>
      <c r="B20" s="51"/>
      <c r="C20" s="11" t="s">
        <v>24</v>
      </c>
      <c r="D20" s="9"/>
    </row>
    <row r="21" spans="1:4" ht="15" thickBot="1" x14ac:dyDescent="0.4">
      <c r="A21" t="s">
        <v>9</v>
      </c>
      <c r="B21" s="9" t="e">
        <f>PRODUCT(B19:B20)</f>
        <v>#DIV/0!</v>
      </c>
      <c r="D21" s="9"/>
    </row>
    <row r="22" spans="1:4" ht="15.5" x14ac:dyDescent="0.35">
      <c r="A22" s="31" t="s">
        <v>42</v>
      </c>
      <c r="B22" s="65">
        <v>32874</v>
      </c>
      <c r="C22" s="32" t="s">
        <v>43</v>
      </c>
      <c r="D22" s="33"/>
    </row>
    <row r="23" spans="1:4" ht="15.5" x14ac:dyDescent="0.35">
      <c r="A23" s="34" t="s">
        <v>44</v>
      </c>
      <c r="B23" s="66">
        <v>32874</v>
      </c>
      <c r="C23" t="s">
        <v>43</v>
      </c>
      <c r="D23" s="35"/>
    </row>
    <row r="24" spans="1:4" ht="16" hidden="1" thickBot="1" x14ac:dyDescent="0.4">
      <c r="A24" s="34" t="s">
        <v>45</v>
      </c>
      <c r="B24" s="36">
        <v>0</v>
      </c>
      <c r="D24" s="35"/>
    </row>
    <row r="25" spans="1:4" ht="16" hidden="1" thickTop="1" x14ac:dyDescent="0.35">
      <c r="A25" s="37" t="s">
        <v>46</v>
      </c>
      <c r="B25" s="38">
        <f>NETWORKDAYS(B22,B23)</f>
        <v>1</v>
      </c>
      <c r="D25" s="35"/>
    </row>
    <row r="26" spans="1:4" ht="15.5" x14ac:dyDescent="0.35">
      <c r="A26" s="37" t="s">
        <v>47</v>
      </c>
      <c r="B26" s="38">
        <f>B25/5</f>
        <v>0.2</v>
      </c>
      <c r="D26" s="35"/>
    </row>
    <row r="27" spans="1:4" ht="15.5" x14ac:dyDescent="0.35">
      <c r="A27" s="37" t="s">
        <v>48</v>
      </c>
      <c r="B27" s="38">
        <f>B26/2</f>
        <v>0.1</v>
      </c>
      <c r="D27" s="35"/>
    </row>
    <row r="28" spans="1:4" ht="15.5" hidden="1" x14ac:dyDescent="0.35">
      <c r="A28" s="37" t="s">
        <v>49</v>
      </c>
      <c r="B28" s="38">
        <f>B26*B24</f>
        <v>0</v>
      </c>
      <c r="D28" s="35"/>
    </row>
    <row r="29" spans="1:4" hidden="1" x14ac:dyDescent="0.35">
      <c r="A29" s="39"/>
      <c r="D29" s="35"/>
    </row>
    <row r="30" spans="1:4" ht="16" hidden="1" thickBot="1" x14ac:dyDescent="0.4">
      <c r="A30" s="40" t="s">
        <v>50</v>
      </c>
      <c r="B30" s="41">
        <v>0</v>
      </c>
      <c r="C30" s="46"/>
      <c r="D30" s="47"/>
    </row>
    <row r="31" spans="1:4" ht="15.5" hidden="1" x14ac:dyDescent="0.35">
      <c r="A31" s="42" t="s">
        <v>51</v>
      </c>
      <c r="B31" s="43">
        <f>B30*B28</f>
        <v>0</v>
      </c>
      <c r="D31" s="47"/>
    </row>
    <row r="32" spans="1:4" ht="15" thickBot="1" x14ac:dyDescent="0.4">
      <c r="A32" s="44"/>
      <c r="B32" s="45"/>
      <c r="C32" s="45"/>
      <c r="D32" s="48"/>
    </row>
    <row r="33" spans="1:5" hidden="1" x14ac:dyDescent="0.35">
      <c r="A33" t="s">
        <v>10</v>
      </c>
      <c r="B33" s="50">
        <f>B26</f>
        <v>0.2</v>
      </c>
      <c r="D33" s="9"/>
    </row>
    <row r="34" spans="1:5" x14ac:dyDescent="0.35">
      <c r="A34" t="s">
        <v>11</v>
      </c>
      <c r="B34" s="9" t="e">
        <f>B21*B33</f>
        <v>#DIV/0!</v>
      </c>
      <c r="D34" s="9"/>
    </row>
    <row r="35" spans="1:5" x14ac:dyDescent="0.35">
      <c r="B35" s="9"/>
    </row>
    <row r="38" spans="1:5" x14ac:dyDescent="0.35">
      <c r="C38" s="21" t="s">
        <v>13</v>
      </c>
      <c r="D38" s="22"/>
      <c r="E38" s="22"/>
    </row>
    <row r="39" spans="1:5" x14ac:dyDescent="0.35">
      <c r="C39" s="18" t="s">
        <v>22</v>
      </c>
      <c r="D39" t="s">
        <v>23</v>
      </c>
    </row>
    <row r="40" spans="1:5" x14ac:dyDescent="0.35">
      <c r="C40" s="25" t="s">
        <v>38</v>
      </c>
      <c r="D40" s="3" t="s">
        <v>37</v>
      </c>
      <c r="E40" s="3"/>
    </row>
  </sheetData>
  <pageMargins left="0.7" right="0.7" top="0.75" bottom="0.75" header="0.3" footer="0.3"/>
  <pageSetup scale="84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workbookViewId="0">
      <selection activeCell="B10" sqref="B10"/>
    </sheetView>
  </sheetViews>
  <sheetFormatPr defaultRowHeight="14.5" x14ac:dyDescent="0.35"/>
  <cols>
    <col min="1" max="1" width="38.26953125" customWidth="1"/>
    <col min="2" max="2" width="10.81640625" bestFit="1" customWidth="1"/>
    <col min="3" max="3" width="8" customWidth="1"/>
    <col min="4" max="4" width="12.1796875" customWidth="1"/>
  </cols>
  <sheetData>
    <row r="1" spans="1:11" ht="18.5" x14ac:dyDescent="0.45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35">
      <c r="D2" s="5"/>
    </row>
    <row r="3" spans="1:11" x14ac:dyDescent="0.35">
      <c r="A3" s="10" t="s">
        <v>20</v>
      </c>
      <c r="D3" s="71"/>
      <c r="E3" s="11"/>
    </row>
    <row r="4" spans="1:11" x14ac:dyDescent="0.35">
      <c r="A4" t="s">
        <v>12</v>
      </c>
      <c r="B4" s="49">
        <v>0.04</v>
      </c>
      <c r="C4" s="2"/>
      <c r="D4" s="8">
        <f>ROUND(D3*B4,2)</f>
        <v>0</v>
      </c>
    </row>
    <row r="5" spans="1:11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11" x14ac:dyDescent="0.35">
      <c r="A6" s="12" t="s">
        <v>0</v>
      </c>
      <c r="B6" s="12"/>
      <c r="C6" s="12"/>
      <c r="D6" s="14">
        <f>SUM(D3:D5)</f>
        <v>0</v>
      </c>
    </row>
    <row r="7" spans="1:11" x14ac:dyDescent="0.35">
      <c r="D7" s="8"/>
    </row>
    <row r="8" spans="1:11" x14ac:dyDescent="0.35">
      <c r="A8" s="10" t="s">
        <v>19</v>
      </c>
      <c r="D8" s="8"/>
    </row>
    <row r="9" spans="1:11" x14ac:dyDescent="0.35">
      <c r="A9" t="s">
        <v>36</v>
      </c>
      <c r="B9" s="62">
        <f>5.95%+2.296%+1.95%+0.34%</f>
        <v>0.10536000000000001</v>
      </c>
      <c r="D9" s="8">
        <f>ROUND(D6*B9,2)</f>
        <v>0</v>
      </c>
    </row>
    <row r="10" spans="1:11" x14ac:dyDescent="0.35">
      <c r="D10" s="8"/>
    </row>
    <row r="11" spans="1:11" x14ac:dyDescent="0.35">
      <c r="A11" s="10" t="s">
        <v>4</v>
      </c>
      <c r="B11" s="23" t="s">
        <v>5</v>
      </c>
      <c r="C11" s="23" t="s">
        <v>6</v>
      </c>
      <c r="D11" s="8"/>
    </row>
    <row r="12" spans="1:11" x14ac:dyDescent="0.35">
      <c r="A12" t="s">
        <v>31</v>
      </c>
      <c r="B12" s="59">
        <v>167.93</v>
      </c>
      <c r="C12" s="55"/>
      <c r="D12" s="8">
        <f>B12*C12</f>
        <v>0</v>
      </c>
      <c r="E12" s="11" t="s">
        <v>55</v>
      </c>
    </row>
    <row r="13" spans="1:11" x14ac:dyDescent="0.35">
      <c r="A13" s="12" t="s">
        <v>33</v>
      </c>
      <c r="B13" s="12"/>
      <c r="C13" s="12"/>
      <c r="D13" s="14">
        <f>SUM(D12:D12,D9)</f>
        <v>0</v>
      </c>
    </row>
    <row r="14" spans="1:11" ht="15" thickBot="1" x14ac:dyDescent="0.4">
      <c r="D14" s="16"/>
    </row>
    <row r="15" spans="1:11" ht="15" thickTop="1" x14ac:dyDescent="0.35">
      <c r="A15" s="12" t="s">
        <v>3</v>
      </c>
      <c r="B15" s="12"/>
      <c r="C15" s="12"/>
      <c r="D15" s="15">
        <f>D6+D13</f>
        <v>0</v>
      </c>
    </row>
    <row r="16" spans="1:11" x14ac:dyDescent="0.35">
      <c r="D16" s="22"/>
    </row>
    <row r="18" spans="1:4" x14ac:dyDescent="0.35">
      <c r="A18" s="10" t="s">
        <v>18</v>
      </c>
      <c r="B18" s="9"/>
      <c r="D18" s="9"/>
    </row>
    <row r="19" spans="1:4" x14ac:dyDescent="0.35">
      <c r="A19" t="s">
        <v>7</v>
      </c>
      <c r="B19" s="54" t="e">
        <f>D3/(B20*B26)</f>
        <v>#DIV/0!</v>
      </c>
      <c r="D19" s="9"/>
    </row>
    <row r="20" spans="1:4" x14ac:dyDescent="0.35">
      <c r="A20" t="s">
        <v>8</v>
      </c>
      <c r="B20" s="51"/>
      <c r="C20" s="11" t="s">
        <v>24</v>
      </c>
      <c r="D20" s="9"/>
    </row>
    <row r="21" spans="1:4" ht="15" thickBot="1" x14ac:dyDescent="0.4">
      <c r="A21" t="s">
        <v>9</v>
      </c>
      <c r="B21" s="9" t="e">
        <f>PRODUCT(B19:B20)</f>
        <v>#DIV/0!</v>
      </c>
      <c r="D21" s="9"/>
    </row>
    <row r="22" spans="1:4" ht="15.5" x14ac:dyDescent="0.35">
      <c r="A22" s="31" t="s">
        <v>42</v>
      </c>
      <c r="B22" s="65">
        <v>32874</v>
      </c>
      <c r="C22" s="32" t="s">
        <v>43</v>
      </c>
      <c r="D22" s="33"/>
    </row>
    <row r="23" spans="1:4" ht="15.5" x14ac:dyDescent="0.35">
      <c r="A23" s="34" t="s">
        <v>44</v>
      </c>
      <c r="B23" s="66">
        <v>32874</v>
      </c>
      <c r="C23" t="s">
        <v>43</v>
      </c>
      <c r="D23" s="35"/>
    </row>
    <row r="24" spans="1:4" ht="16" hidden="1" thickBot="1" x14ac:dyDescent="0.4">
      <c r="A24" s="34" t="s">
        <v>45</v>
      </c>
      <c r="B24" s="36">
        <v>0</v>
      </c>
      <c r="D24" s="35"/>
    </row>
    <row r="25" spans="1:4" ht="15.5" hidden="1" x14ac:dyDescent="0.35">
      <c r="A25" s="37" t="s">
        <v>46</v>
      </c>
      <c r="B25" s="38">
        <f>NETWORKDAYS(B22,B23)</f>
        <v>1</v>
      </c>
      <c r="D25" s="35"/>
    </row>
    <row r="26" spans="1:4" ht="15.5" x14ac:dyDescent="0.35">
      <c r="A26" s="37" t="s">
        <v>47</v>
      </c>
      <c r="B26" s="38">
        <f>B25/5</f>
        <v>0.2</v>
      </c>
      <c r="D26" s="35"/>
    </row>
    <row r="27" spans="1:4" ht="15.5" x14ac:dyDescent="0.35">
      <c r="A27" s="37" t="s">
        <v>48</v>
      </c>
      <c r="B27" s="38">
        <f>B26/2</f>
        <v>0.1</v>
      </c>
      <c r="D27" s="35"/>
    </row>
    <row r="28" spans="1:4" ht="15.5" hidden="1" x14ac:dyDescent="0.35">
      <c r="A28" s="37" t="s">
        <v>49</v>
      </c>
      <c r="B28" s="38">
        <f>B26*B24</f>
        <v>0</v>
      </c>
      <c r="D28" s="35"/>
    </row>
    <row r="29" spans="1:4" hidden="1" x14ac:dyDescent="0.35">
      <c r="A29" s="39"/>
      <c r="D29" s="35"/>
    </row>
    <row r="30" spans="1:4" ht="16" hidden="1" thickBot="1" x14ac:dyDescent="0.4">
      <c r="A30" s="40" t="s">
        <v>50</v>
      </c>
      <c r="B30" s="41">
        <v>0</v>
      </c>
      <c r="C30" s="46"/>
      <c r="D30" s="47"/>
    </row>
    <row r="31" spans="1:4" ht="15.5" hidden="1" x14ac:dyDescent="0.35">
      <c r="A31" s="42" t="s">
        <v>51</v>
      </c>
      <c r="B31" s="43">
        <f>B30*B28</f>
        <v>0</v>
      </c>
      <c r="D31" s="47"/>
    </row>
    <row r="32" spans="1:4" ht="15" thickBot="1" x14ac:dyDescent="0.4">
      <c r="A32" s="44"/>
      <c r="B32" s="45"/>
      <c r="C32" s="45"/>
      <c r="D32" s="48"/>
    </row>
    <row r="33" spans="1:6" hidden="1" x14ac:dyDescent="0.35">
      <c r="A33" t="s">
        <v>10</v>
      </c>
      <c r="B33" s="50">
        <f>B26</f>
        <v>0.2</v>
      </c>
      <c r="D33" s="9"/>
    </row>
    <row r="34" spans="1:6" x14ac:dyDescent="0.35">
      <c r="A34" t="s">
        <v>11</v>
      </c>
      <c r="B34" s="9" t="e">
        <f>B21*B33</f>
        <v>#DIV/0!</v>
      </c>
      <c r="D34" s="9"/>
    </row>
    <row r="35" spans="1:6" x14ac:dyDescent="0.35">
      <c r="B35" s="9"/>
    </row>
    <row r="38" spans="1:6" x14ac:dyDescent="0.35">
      <c r="C38" s="21" t="s">
        <v>13</v>
      </c>
      <c r="D38" s="22"/>
      <c r="E38" s="22"/>
      <c r="F38" s="17"/>
    </row>
    <row r="39" spans="1:6" x14ac:dyDescent="0.35">
      <c r="C39" s="18" t="s">
        <v>22</v>
      </c>
      <c r="D39" t="s">
        <v>23</v>
      </c>
      <c r="F39" s="19"/>
    </row>
    <row r="40" spans="1:6" x14ac:dyDescent="0.35">
      <c r="C40" s="18" t="s">
        <v>14</v>
      </c>
      <c r="D40" t="s">
        <v>15</v>
      </c>
      <c r="F40" s="19"/>
    </row>
    <row r="41" spans="1:6" x14ac:dyDescent="0.35">
      <c r="C41" s="25" t="s">
        <v>38</v>
      </c>
      <c r="D41" s="3" t="s">
        <v>37</v>
      </c>
      <c r="E41" s="3"/>
      <c r="F41" s="20"/>
    </row>
  </sheetData>
  <pageMargins left="0.7" right="0.7" top="0.75" bottom="0.75" header="0.3" footer="0.3"/>
  <pageSetup scale="9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9C40-C074-4B58-A0C4-DFA32F75D8D5}">
  <dimension ref="A1:G46"/>
  <sheetViews>
    <sheetView tabSelected="1" workbookViewId="0">
      <selection activeCell="B9" sqref="B9"/>
    </sheetView>
  </sheetViews>
  <sheetFormatPr defaultRowHeight="14.5" x14ac:dyDescent="0.35"/>
  <cols>
    <col min="1" max="1" width="35.6328125" customWidth="1"/>
    <col min="2" max="2" width="11.6328125" customWidth="1"/>
  </cols>
  <sheetData>
    <row r="1" spans="1:5" ht="18.5" x14ac:dyDescent="0.45">
      <c r="A1" s="27"/>
      <c r="D1" s="1"/>
    </row>
    <row r="2" spans="1:5" x14ac:dyDescent="0.35">
      <c r="A2" s="4"/>
      <c r="D2" s="6"/>
    </row>
    <row r="3" spans="1:5" x14ac:dyDescent="0.35">
      <c r="A3" s="10" t="s">
        <v>26</v>
      </c>
      <c r="D3" s="72"/>
      <c r="E3" s="11"/>
    </row>
    <row r="4" spans="1:5" x14ac:dyDescent="0.35">
      <c r="A4" t="s">
        <v>12</v>
      </c>
      <c r="B4" s="49">
        <v>0.04</v>
      </c>
      <c r="C4" s="2"/>
      <c r="D4" s="8">
        <f>ROUND(D3*B4,2)</f>
        <v>0</v>
      </c>
    </row>
    <row r="5" spans="1:5" x14ac:dyDescent="0.35">
      <c r="A5" t="s">
        <v>53</v>
      </c>
      <c r="B5" s="64">
        <v>0.05</v>
      </c>
      <c r="C5" s="57"/>
      <c r="D5" s="7">
        <f>IF(C5="N",0,IF(C5="Y",ROUND(B5*D3,2),0))</f>
        <v>0</v>
      </c>
      <c r="E5" s="11" t="s">
        <v>54</v>
      </c>
    </row>
    <row r="6" spans="1:5" x14ac:dyDescent="0.35">
      <c r="A6" s="12" t="s">
        <v>0</v>
      </c>
      <c r="B6" s="12"/>
      <c r="C6" s="12"/>
      <c r="D6" s="14">
        <f>SUM(D3:D5)</f>
        <v>0</v>
      </c>
    </row>
    <row r="7" spans="1:5" x14ac:dyDescent="0.35">
      <c r="D7" s="8"/>
    </row>
    <row r="8" spans="1:5" x14ac:dyDescent="0.35">
      <c r="A8" s="10" t="s">
        <v>19</v>
      </c>
      <c r="C8" s="29" t="s">
        <v>34</v>
      </c>
      <c r="D8" s="8"/>
    </row>
    <row r="9" spans="1:5" x14ac:dyDescent="0.35">
      <c r="A9" t="s">
        <v>36</v>
      </c>
      <c r="B9" s="62">
        <f>5.95%+2.296%+1.95%+0.34%</f>
        <v>0.10536000000000001</v>
      </c>
      <c r="D9" s="8">
        <f>ROUND(D6*B9,2)</f>
        <v>0</v>
      </c>
    </row>
    <row r="10" spans="1:5" x14ac:dyDescent="0.35">
      <c r="A10" t="s">
        <v>1</v>
      </c>
      <c r="B10" s="63"/>
      <c r="C10" s="52"/>
      <c r="D10" s="8">
        <f>IF(C10="Y",0.08*D3,0)</f>
        <v>0</v>
      </c>
      <c r="E10" s="11" t="s">
        <v>52</v>
      </c>
    </row>
    <row r="11" spans="1:5" x14ac:dyDescent="0.35">
      <c r="B11" s="63"/>
      <c r="D11" s="8"/>
    </row>
    <row r="12" spans="1:5" x14ac:dyDescent="0.35">
      <c r="A12" s="10" t="s">
        <v>4</v>
      </c>
      <c r="B12" s="23" t="s">
        <v>5</v>
      </c>
      <c r="C12" s="23" t="s">
        <v>6</v>
      </c>
      <c r="D12" s="8"/>
    </row>
    <row r="13" spans="1:5" x14ac:dyDescent="0.35">
      <c r="A13" t="s">
        <v>35</v>
      </c>
      <c r="B13" s="60">
        <v>0.19600000000000001</v>
      </c>
      <c r="C13" s="53"/>
      <c r="D13" s="8">
        <f>((D3*2)*(C13)*B13)/1000</f>
        <v>0</v>
      </c>
      <c r="E13" s="11" t="s">
        <v>40</v>
      </c>
    </row>
    <row r="14" spans="1:5" x14ac:dyDescent="0.35">
      <c r="A14" t="s">
        <v>41</v>
      </c>
      <c r="B14" s="61">
        <v>312.07</v>
      </c>
      <c r="C14" s="53"/>
      <c r="D14" s="8">
        <f>B14*C14</f>
        <v>0</v>
      </c>
      <c r="E14" s="11" t="s">
        <v>56</v>
      </c>
    </row>
    <row r="15" spans="1:5" x14ac:dyDescent="0.35">
      <c r="A15" s="26" t="s">
        <v>2</v>
      </c>
      <c r="B15" s="12"/>
      <c r="C15" s="12"/>
      <c r="D15" s="14">
        <f>SUM(D13:D14,D9,D10)</f>
        <v>0</v>
      </c>
    </row>
    <row r="16" spans="1:5" ht="15" thickBot="1" x14ac:dyDescent="0.4">
      <c r="D16" s="16"/>
    </row>
    <row r="17" spans="1:6" ht="15" thickTop="1" x14ac:dyDescent="0.35">
      <c r="A17" s="26" t="s">
        <v>57</v>
      </c>
      <c r="B17" s="26"/>
      <c r="C17" s="26"/>
      <c r="D17" s="15">
        <f>SUM(D15,D6)</f>
        <v>0</v>
      </c>
      <c r="F17" s="9"/>
    </row>
    <row r="18" spans="1:6" x14ac:dyDescent="0.35">
      <c r="D18" s="22"/>
    </row>
    <row r="20" spans="1:6" x14ac:dyDescent="0.35">
      <c r="A20" s="10" t="s">
        <v>18</v>
      </c>
      <c r="B20" s="9"/>
      <c r="D20" s="9"/>
    </row>
    <row r="21" spans="1:6" x14ac:dyDescent="0.35">
      <c r="A21" t="s">
        <v>7</v>
      </c>
      <c r="B21" s="54" t="e">
        <f>D3/(B22*B28)</f>
        <v>#DIV/0!</v>
      </c>
      <c r="D21" s="9"/>
    </row>
    <row r="22" spans="1:6" x14ac:dyDescent="0.35">
      <c r="A22" t="s">
        <v>8</v>
      </c>
      <c r="B22" s="51"/>
      <c r="C22" s="11" t="s">
        <v>24</v>
      </c>
      <c r="D22" s="9"/>
    </row>
    <row r="23" spans="1:6" ht="15" thickBot="1" x14ac:dyDescent="0.4">
      <c r="A23" t="s">
        <v>9</v>
      </c>
      <c r="B23" s="9" t="e">
        <f>PRODUCT(B21:B22)</f>
        <v>#DIV/0!</v>
      </c>
      <c r="D23" s="9"/>
    </row>
    <row r="24" spans="1:6" ht="15.5" x14ac:dyDescent="0.35">
      <c r="A24" s="31" t="s">
        <v>42</v>
      </c>
      <c r="B24" s="65">
        <v>32874</v>
      </c>
      <c r="C24" s="32" t="s">
        <v>43</v>
      </c>
      <c r="D24" s="33"/>
    </row>
    <row r="25" spans="1:6" ht="15.5" x14ac:dyDescent="0.35">
      <c r="A25" s="34" t="s">
        <v>44</v>
      </c>
      <c r="B25" s="66">
        <v>32874</v>
      </c>
      <c r="C25" t="s">
        <v>43</v>
      </c>
      <c r="D25" s="35"/>
    </row>
    <row r="26" spans="1:6" ht="16" thickBot="1" x14ac:dyDescent="0.4">
      <c r="A26" s="34" t="s">
        <v>45</v>
      </c>
      <c r="B26" s="36">
        <v>0</v>
      </c>
      <c r="D26" s="35"/>
    </row>
    <row r="27" spans="1:6" ht="16" hidden="1" thickTop="1" x14ac:dyDescent="0.35">
      <c r="A27" s="37" t="s">
        <v>46</v>
      </c>
      <c r="B27" s="38">
        <f>NETWORKDAYS(B24,B25)</f>
        <v>1</v>
      </c>
      <c r="D27" s="35"/>
    </row>
    <row r="28" spans="1:6" ht="16" thickTop="1" x14ac:dyDescent="0.35">
      <c r="A28" s="37" t="s">
        <v>47</v>
      </c>
      <c r="B28" s="38">
        <f>B27/5</f>
        <v>0.2</v>
      </c>
      <c r="D28" s="35"/>
    </row>
    <row r="29" spans="1:6" ht="16" thickBot="1" x14ac:dyDescent="0.4">
      <c r="A29" s="69" t="s">
        <v>48</v>
      </c>
      <c r="B29" s="38">
        <f>B28/2</f>
        <v>0.1</v>
      </c>
      <c r="D29" s="35"/>
    </row>
    <row r="30" spans="1:6" ht="15.5" hidden="1" x14ac:dyDescent="0.35">
      <c r="A30" s="37" t="s">
        <v>49</v>
      </c>
      <c r="B30" s="38">
        <f>B28*B26</f>
        <v>0</v>
      </c>
      <c r="D30" s="35"/>
    </row>
    <row r="31" spans="1:6" hidden="1" x14ac:dyDescent="0.35">
      <c r="A31" s="39"/>
      <c r="D31" s="35"/>
    </row>
    <row r="32" spans="1:6" ht="16" hidden="1" thickBot="1" x14ac:dyDescent="0.4">
      <c r="A32" s="40" t="s">
        <v>50</v>
      </c>
      <c r="B32" s="41">
        <v>0</v>
      </c>
      <c r="C32" s="46"/>
      <c r="D32" s="47"/>
    </row>
    <row r="33" spans="1:7" ht="16" hidden="1" thickTop="1" x14ac:dyDescent="0.35">
      <c r="A33" s="42" t="s">
        <v>51</v>
      </c>
      <c r="B33" s="43">
        <f>B32*B30</f>
        <v>0</v>
      </c>
      <c r="D33" s="47"/>
    </row>
    <row r="34" spans="1:7" ht="15" hidden="1" thickBot="1" x14ac:dyDescent="0.4">
      <c r="A34" s="39"/>
      <c r="D34" s="47"/>
    </row>
    <row r="35" spans="1:7" x14ac:dyDescent="0.35">
      <c r="A35" s="22" t="s">
        <v>10</v>
      </c>
      <c r="B35" s="68">
        <f>B28</f>
        <v>0.2</v>
      </c>
      <c r="C35" s="32"/>
      <c r="D35" s="67"/>
    </row>
    <row r="36" spans="1:7" x14ac:dyDescent="0.35">
      <c r="A36" t="s">
        <v>11</v>
      </c>
      <c r="B36" s="9" t="e">
        <f>B23*B35</f>
        <v>#DIV/0!</v>
      </c>
      <c r="D36" s="9"/>
    </row>
    <row r="37" spans="1:7" x14ac:dyDescent="0.35">
      <c r="B37" s="9"/>
    </row>
    <row r="40" spans="1:7" x14ac:dyDescent="0.35">
      <c r="C40" s="21" t="s">
        <v>13</v>
      </c>
      <c r="D40" s="22"/>
      <c r="E40" s="22"/>
      <c r="F40" s="22"/>
      <c r="G40" s="17"/>
    </row>
    <row r="41" spans="1:7" x14ac:dyDescent="0.35">
      <c r="C41" s="18" t="s">
        <v>22</v>
      </c>
      <c r="D41" t="s">
        <v>23</v>
      </c>
      <c r="G41" s="19"/>
    </row>
    <row r="42" spans="1:7" x14ac:dyDescent="0.35">
      <c r="C42" s="18" t="s">
        <v>14</v>
      </c>
      <c r="D42" t="s">
        <v>15</v>
      </c>
      <c r="G42" s="19"/>
    </row>
    <row r="43" spans="1:7" x14ac:dyDescent="0.35">
      <c r="C43" s="18" t="s">
        <v>16</v>
      </c>
      <c r="D43" t="s">
        <v>17</v>
      </c>
      <c r="G43" s="19"/>
    </row>
    <row r="44" spans="1:7" x14ac:dyDescent="0.35">
      <c r="C44" s="18" t="s">
        <v>29</v>
      </c>
      <c r="D44" t="s">
        <v>27</v>
      </c>
      <c r="G44" s="19"/>
    </row>
    <row r="45" spans="1:7" x14ac:dyDescent="0.35">
      <c r="C45" s="18" t="s">
        <v>28</v>
      </c>
      <c r="D45" t="s">
        <v>30</v>
      </c>
      <c r="G45" s="19"/>
    </row>
    <row r="46" spans="1:7" x14ac:dyDescent="0.35">
      <c r="C46" s="25" t="s">
        <v>38</v>
      </c>
      <c r="D46" s="3" t="s">
        <v>37</v>
      </c>
      <c r="E46" s="3"/>
      <c r="F46" s="3"/>
      <c r="G46" s="20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2&lt;6 Month Reverse Cal - Budget</vt:lpstr>
      <vt:lpstr>6&lt;12 Month Reverse Cal - Budget</vt:lpstr>
      <vt:lpstr>1+ Year Reverse Cal - Budget</vt:lpstr>
      <vt:lpstr>2 &lt;6 MONTHS Reverse Cal Salary</vt:lpstr>
      <vt:lpstr>6 &lt;12 MONTHS Reverse Cal Salary</vt:lpstr>
      <vt:lpstr>1+ Year Reverse Cal - Salary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Sara Storey</cp:lastModifiedBy>
  <cp:lastPrinted>2021-02-22T19:36:59Z</cp:lastPrinted>
  <dcterms:created xsi:type="dcterms:W3CDTF">2010-04-13T17:50:42Z</dcterms:created>
  <dcterms:modified xsi:type="dcterms:W3CDTF">2025-03-13T20:29:32Z</dcterms:modified>
</cp:coreProperties>
</file>