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udreaua\AppData\Local\Microsoft\Windows\INetCache\Content.Outlook\EP4UV139\"/>
    </mc:Choice>
  </mc:AlternateContent>
  <xr:revisionPtr revIDLastSave="0" documentId="13_ncr:1_{B678E50B-C5E1-4A4E-A67D-A6BD0EC573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 &lt;6 MONTHS" sheetId="3" r:id="rId1"/>
    <sheet name="6 &lt;12 MONTHS" sheetId="2" r:id="rId2"/>
    <sheet name="1 YEAR" sheetId="1" r:id="rId3"/>
    <sheet name=" 2 YEARS+ 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9" i="1"/>
  <c r="B9" i="2"/>
  <c r="B9" i="3"/>
  <c r="D6" i="5"/>
  <c r="D6" i="1"/>
  <c r="D6" i="2"/>
  <c r="D6" i="3"/>
  <c r="D5" i="3"/>
  <c r="D5" i="2"/>
  <c r="D5" i="1"/>
  <c r="B27" i="5" l="1"/>
  <c r="B28" i="5" s="1"/>
  <c r="B23" i="5"/>
  <c r="B14" i="5"/>
  <c r="D14" i="5" s="1"/>
  <c r="D10" i="5"/>
  <c r="B30" i="5" l="1"/>
  <c r="B33" i="5" s="1"/>
  <c r="B35" i="5"/>
  <c r="B36" i="5" s="1"/>
  <c r="D3" i="5" s="1"/>
  <c r="D5" i="5" s="1"/>
  <c r="B29" i="5"/>
  <c r="B27" i="1"/>
  <c r="B28" i="1" s="1"/>
  <c r="B23" i="1"/>
  <c r="B25" i="2"/>
  <c r="B26" i="2" s="1"/>
  <c r="B21" i="2"/>
  <c r="B25" i="3"/>
  <c r="B26" i="3" l="1"/>
  <c r="B33" i="3" s="1"/>
  <c r="D4" i="5"/>
  <c r="D9" i="5" s="1"/>
  <c r="D13" i="5"/>
  <c r="B29" i="1"/>
  <c r="B35" i="1"/>
  <c r="B36" i="1" s="1"/>
  <c r="D3" i="1" s="1"/>
  <c r="B30" i="1"/>
  <c r="B33" i="1" s="1"/>
  <c r="B27" i="2"/>
  <c r="B33" i="2"/>
  <c r="B34" i="2" s="1"/>
  <c r="D3" i="2" s="1"/>
  <c r="B28" i="2"/>
  <c r="B31" i="2" s="1"/>
  <c r="B28" i="3"/>
  <c r="B31" i="3" s="1"/>
  <c r="B27" i="3"/>
  <c r="B14" i="1"/>
  <c r="B12" i="2"/>
  <c r="D15" i="5" l="1"/>
  <c r="D17" i="5" s="1"/>
  <c r="D13" i="1"/>
  <c r="D12" i="2" l="1"/>
  <c r="B21" i="3" l="1"/>
  <c r="D14" i="1" l="1"/>
  <c r="D12" i="3"/>
  <c r="D10" i="1" l="1"/>
  <c r="D4" i="1"/>
  <c r="D9" i="1" s="1"/>
  <c r="D15" i="1" l="1"/>
  <c r="D17" i="1" s="1"/>
  <c r="D4" i="2"/>
  <c r="B34" i="3"/>
  <c r="D3" i="3" s="1"/>
  <c r="D4" i="3" l="1"/>
  <c r="D9" i="2" l="1"/>
  <c r="D9" i="3"/>
  <c r="D13" i="3" l="1"/>
  <c r="D15" i="3" s="1"/>
  <c r="D13" i="2"/>
  <c r="D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Storch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Storch</author>
  </authors>
  <commentList>
    <comment ref="B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Storch</author>
  </authors>
  <commentList>
    <comment ref="B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Storch</author>
  </authors>
  <commentList>
    <comment ref="B4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sharedStrings.xml><?xml version="1.0" encoding="utf-8"?>
<sst xmlns="http://schemas.openxmlformats.org/spreadsheetml/2006/main" count="194" uniqueCount="64">
  <si>
    <t>Total Remuneration</t>
  </si>
  <si>
    <t>Pension (8% to YMPE/10%)</t>
  </si>
  <si>
    <t>Total Benefits</t>
  </si>
  <si>
    <t>Total Budget Required</t>
  </si>
  <si>
    <t>Monthly Benefits</t>
  </si>
  <si>
    <t>Premium</t>
  </si>
  <si>
    <t>Months</t>
  </si>
  <si>
    <t>Hourly Rate of Pay</t>
  </si>
  <si>
    <t>Hours per week</t>
  </si>
  <si>
    <t>Weekly pay</t>
  </si>
  <si>
    <t>Number of contract weeks</t>
  </si>
  <si>
    <t>Total Salary</t>
  </si>
  <si>
    <t>Total Annual Budget Required</t>
  </si>
  <si>
    <t>Vacation Pay (2% per week)</t>
  </si>
  <si>
    <t>Key</t>
  </si>
  <si>
    <t>EHC</t>
  </si>
  <si>
    <t>Extended Health Care</t>
  </si>
  <si>
    <t>DEN</t>
  </si>
  <si>
    <t>Dental Care</t>
  </si>
  <si>
    <t>*Salary Calculator for Term</t>
  </si>
  <si>
    <t>Plus employer costs:</t>
  </si>
  <si>
    <t>Salary</t>
  </si>
  <si>
    <t xml:space="preserve">Enter total term salary if known, otherwise use salary calculator below*. </t>
  </si>
  <si>
    <t>Budget For Terms equal to or greater than 2 months but less than 6 months**</t>
  </si>
  <si>
    <t>EFAP</t>
  </si>
  <si>
    <t>Employee Family Assistance Plan</t>
  </si>
  <si>
    <t>specify 35 or 40 hours</t>
  </si>
  <si>
    <t>Budget For Terms equal to or greater than 6 months but less than 12 months**</t>
  </si>
  <si>
    <t>Salary (annualized)</t>
  </si>
  <si>
    <t>Annual budget For Terms equal to or greater than 12 months but less than or equal to 24 months**</t>
  </si>
  <si>
    <t>Accidental Death &amp; Dismemberment</t>
  </si>
  <si>
    <t>LIF</t>
  </si>
  <si>
    <t>ADD</t>
  </si>
  <si>
    <t>Life Insurance</t>
  </si>
  <si>
    <t>Health benefits (EFAP/EHC)</t>
  </si>
  <si>
    <t>Health benefits (EFAP)</t>
  </si>
  <si>
    <t>Total Benefits cost</t>
  </si>
  <si>
    <t>Eligible:</t>
  </si>
  <si>
    <t>Life Benefits (per $1,000 coverage)</t>
  </si>
  <si>
    <t>N</t>
  </si>
  <si>
    <t>Statutory benefits (WCB/EI/CPP/EHT)</t>
  </si>
  <si>
    <t>Employer Health Tax</t>
  </si>
  <si>
    <t>EHT</t>
  </si>
  <si>
    <t>Statutory Benefits (WCB/EI/CPP/EHT)</t>
  </si>
  <si>
    <t>Coverage is based on 2 times annual salary</t>
  </si>
  <si>
    <t>Health Benefits (EFAP, EHC &amp; DEN)</t>
  </si>
  <si>
    <t>Default to family coverage rate (If single coverage, replace 256.47 with 126.81)</t>
  </si>
  <si>
    <t>Default to family coverage rate. If single coverage, replace 135.59 with 72.25</t>
  </si>
  <si>
    <t>** No benefits can be provided to an employee working less than 2 months in length.</t>
  </si>
  <si>
    <t>Start Date</t>
  </si>
  <si>
    <t>YYYY-MM-DD</t>
  </si>
  <si>
    <t>End Date</t>
  </si>
  <si>
    <t># of Hours Per Week</t>
  </si>
  <si>
    <t>Total # of Work Days</t>
  </si>
  <si>
    <t>Total # of Weeks</t>
  </si>
  <si>
    <t>Total # of Pay Periods</t>
  </si>
  <si>
    <t>Total Contract Hours</t>
  </si>
  <si>
    <t>Rate of Pay</t>
  </si>
  <si>
    <t>Total Contract Salary</t>
  </si>
  <si>
    <t xml:space="preserve">Only eligible for 2 year + 1 day contract or 2 years + 1 day of continuous appointments. </t>
  </si>
  <si>
    <t xml:space="preserve">Annual budget For Terms equal to or greater than 12 months </t>
  </si>
  <si>
    <t>Statutory Holiday Pay (Hourly Employees)</t>
  </si>
  <si>
    <t xml:space="preserve">Enter "Y" for Hourly employees and "N" for salaried </t>
  </si>
  <si>
    <t>** Employees must work a minimum of 18 hours/week in order to be eligible for benefits (18 to 27 hours/week will be cost-shared 25%:75%)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</si>
</sst>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00%"/>
    <numFmt numFmtId="165" formatCode="&quot;$&quot;#,##0.000"/>
    <numFmt numFmtId="166" formatCode="&quot;$&quot;#,##0.00"/>
    <numFmt numFmtId="167" formatCode="#,##0.00000"/>
    <numFmt numFmtId="168" formatCode="yyyy/mm/dd;@"/>
    <numFmt numFmtId="169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9BF5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9" fontId="0" fillId="0" borderId="0" xfId="0" applyNumberFormat="1"/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4" fillId="0" borderId="0" xfId="0" applyFont="1"/>
    <xf numFmtId="4" fontId="0" fillId="0" borderId="1" xfId="0" applyNumberFormat="1" applyBorder="1" applyProtection="1">
      <protection locked="0"/>
    </xf>
    <xf numFmtId="0" fontId="5" fillId="0" borderId="0" xfId="0" applyFont="1"/>
    <xf numFmtId="0" fontId="0" fillId="2" borderId="0" xfId="0" applyFill="1"/>
    <xf numFmtId="4" fontId="0" fillId="2" borderId="0" xfId="0" applyNumberFormat="1" applyFill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4" fillId="0" borderId="11" xfId="0" applyFont="1" applyBorder="1"/>
    <xf numFmtId="0" fontId="0" fillId="0" borderId="12" xfId="0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9" xfId="0" applyBorder="1"/>
    <xf numFmtId="0" fontId="1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1" xfId="0" applyNumberFormat="1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9" fillId="0" borderId="16" xfId="0" applyFont="1" applyBorder="1"/>
    <xf numFmtId="0" fontId="0" fillId="0" borderId="17" xfId="0" applyBorder="1"/>
    <xf numFmtId="2" fontId="0" fillId="0" borderId="18" xfId="0" applyNumberFormat="1" applyBorder="1" applyProtection="1">
      <protection locked="0"/>
    </xf>
    <xf numFmtId="0" fontId="10" fillId="0" borderId="16" xfId="0" applyFont="1" applyBorder="1"/>
    <xf numFmtId="0" fontId="10" fillId="0" borderId="0" xfId="0" applyFont="1"/>
    <xf numFmtId="0" fontId="0" fillId="0" borderId="16" xfId="0" applyBorder="1"/>
    <xf numFmtId="0" fontId="11" fillId="0" borderId="16" xfId="0" applyFont="1" applyBorder="1"/>
    <xf numFmtId="44" fontId="11" fillId="0" borderId="18" xfId="0" applyNumberFormat="1" applyFont="1" applyBorder="1" applyProtection="1">
      <protection locked="0"/>
    </xf>
    <xf numFmtId="0" fontId="12" fillId="0" borderId="16" xfId="0" applyFont="1" applyBorder="1"/>
    <xf numFmtId="44" fontId="12" fillId="0" borderId="0" xfId="0" applyNumberFormat="1" applyFont="1"/>
    <xf numFmtId="0" fontId="0" fillId="0" borderId="19" xfId="0" applyBorder="1"/>
    <xf numFmtId="0" fontId="0" fillId="0" borderId="20" xfId="0" applyBorder="1"/>
    <xf numFmtId="0" fontId="9" fillId="0" borderId="0" xfId="0" applyFont="1"/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168" fontId="0" fillId="3" borderId="14" xfId="0" applyNumberFormat="1" applyFill="1" applyBorder="1" applyProtection="1">
      <protection locked="0"/>
    </xf>
    <xf numFmtId="168" fontId="0" fillId="3" borderId="0" xfId="0" applyNumberFormat="1" applyFill="1" applyProtection="1">
      <protection locked="0"/>
    </xf>
    <xf numFmtId="9" fontId="0" fillId="0" borderId="0" xfId="0" applyNumberFormat="1" applyProtection="1">
      <protection locked="0"/>
    </xf>
    <xf numFmtId="2" fontId="0" fillId="0" borderId="4" xfId="0" applyNumberFormat="1" applyBorder="1" applyProtection="1">
      <protection locked="0"/>
    </xf>
    <xf numFmtId="1" fontId="0" fillId="4" borderId="0" xfId="0" applyNumberFormat="1" applyFill="1" applyProtection="1">
      <protection locked="0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7" fontId="0" fillId="7" borderId="0" xfId="0" applyNumberFormat="1" applyFill="1" applyProtection="1">
      <protection locked="0"/>
    </xf>
    <xf numFmtId="3" fontId="0" fillId="8" borderId="0" xfId="0" applyNumberFormat="1" applyFill="1" applyAlignment="1" applyProtection="1">
      <alignment horizontal="center"/>
      <protection locked="0"/>
    </xf>
    <xf numFmtId="1" fontId="0" fillId="8" borderId="0" xfId="0" applyNumberFormat="1" applyFill="1" applyAlignment="1" applyProtection="1">
      <alignment horizontal="center"/>
      <protection locked="0"/>
    </xf>
    <xf numFmtId="1" fontId="0" fillId="9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9BF5E"/>
      <color rgb="FF6A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2</xdr:row>
      <xdr:rowOff>9525</xdr:rowOff>
    </xdr:from>
    <xdr:to>
      <xdr:col>18</xdr:col>
      <xdr:colOff>66675</xdr:colOff>
      <xdr:row>35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BDACD5-3ECD-4595-BB86-16891AEB97A0}"/>
            </a:ext>
          </a:extLst>
        </xdr:cNvPr>
        <xdr:cNvSpPr txBox="1"/>
      </xdr:nvSpPr>
      <xdr:spPr>
        <a:xfrm>
          <a:off x="8867775" y="438150"/>
          <a:ext cx="4505325" cy="554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Step-by-Step Guide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form for term contracts equal to or greater than 2 months but less than 6 months.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Salary (annualized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If the total term salary is known, enter the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  <a:endParaRPr lang="en-US" b="1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term is Hourly fill in 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Purple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"Y" and "N" if Salaried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the total term salary is unknown, use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 </a:t>
          </a:r>
          <a:endParaRPr lang="en-US">
            <a:effectLst/>
          </a:endParaRP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the Hourly Rate of Pay in the </a:t>
          </a:r>
          <a:r>
            <a:rPr lang="en-US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rgbClr val="59BF5E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Hours per week in the</a:t>
          </a:r>
          <a:r>
            <a:rPr lang="en-US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orange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Start Date and End Date in the </a:t>
          </a:r>
          <a:r>
            <a:rPr lang="en-US" sz="11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pink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</a:t>
          </a:r>
        </a:p>
        <a:p>
          <a:endParaRPr lang="en-US" b="0">
            <a:effectLst/>
          </a:endParaRPr>
        </a:p>
        <a:p>
          <a:r>
            <a:rPr lang="en-US" sz="1100"/>
            <a:t>Fill the rest of the applicable</a:t>
          </a:r>
          <a:r>
            <a:rPr lang="en-US" sz="1100" baseline="0"/>
            <a:t> information:</a:t>
          </a:r>
        </a:p>
        <a:p>
          <a:endParaRPr lang="en-US" sz="1100" b="1" baseline="0"/>
        </a:p>
        <a:p>
          <a:r>
            <a:rPr lang="en-US" sz="1100" b="1" baseline="0"/>
            <a:t>Monthly Benefits</a:t>
          </a:r>
        </a:p>
        <a:p>
          <a:r>
            <a:rPr lang="en-US" sz="1100" baseline="0"/>
            <a:t>1. If the employee is entitled for monthly benefits, enter the number of appicable months in the</a:t>
          </a:r>
          <a:r>
            <a:rPr lang="en-US" sz="1100" b="1" baseline="0">
              <a:solidFill>
                <a:schemeClr val="accent1"/>
              </a:solidFill>
            </a:rPr>
            <a:t> blue </a:t>
          </a:r>
          <a:r>
            <a:rPr lang="en-US" sz="1100" baseline="0"/>
            <a:t>cells.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If benefit entitlement begins January 15, 2022 and ends April 1, 2022, enter 4 months, and if the entitlement ends March 31, 2022, enter 3 months.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200026</xdr:colOff>
      <xdr:row>1</xdr:row>
      <xdr:rowOff>1</xdr:rowOff>
    </xdr:from>
    <xdr:to>
      <xdr:col>18</xdr:col>
      <xdr:colOff>371476</xdr:colOff>
      <xdr:row>32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BAE21E-BDB6-465B-8F2C-821F5A590DDF}"/>
            </a:ext>
          </a:extLst>
        </xdr:cNvPr>
        <xdr:cNvSpPr txBox="1"/>
      </xdr:nvSpPr>
      <xdr:spPr>
        <a:xfrm>
          <a:off x="9058276" y="238126"/>
          <a:ext cx="4438650" cy="4962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Step-by-Step Guide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form for term contracts equal to or greater than 6 months but less than 12 months.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Salary (annualized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If the total term salary is known, enter the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  <a:endParaRPr lang="en-US" b="1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If the term is Hourly fill in 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Purple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"Y" and "N" if Salaried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the total term salary is unknown, use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 </a:t>
          </a:r>
          <a:endParaRPr lang="en-US">
            <a:effectLst/>
          </a:endParaRP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the Hourly Rate of Pay in the </a:t>
          </a:r>
          <a:r>
            <a:rPr lang="en-US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rgbClr val="59BF5E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Hours per week in the</a:t>
          </a:r>
          <a:r>
            <a:rPr lang="en-US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orange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Start Date and End Date in the </a:t>
          </a:r>
          <a:r>
            <a:rPr lang="en-US" sz="11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pink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</a:t>
          </a:r>
        </a:p>
        <a:p>
          <a:endParaRPr lang="en-US" b="0">
            <a:effectLst/>
          </a:endParaRPr>
        </a:p>
        <a:p>
          <a:r>
            <a:rPr lang="en-US" sz="1100"/>
            <a:t>Fill the rest of the applicable</a:t>
          </a:r>
          <a:r>
            <a:rPr lang="en-US" sz="1100" baseline="0"/>
            <a:t> information:</a:t>
          </a:r>
        </a:p>
        <a:p>
          <a:endParaRPr lang="en-US" sz="1100" baseline="0"/>
        </a:p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Vacation Pay: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Employer may change the percentage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B4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reflect the  Vacation Pay entitlement of the employee with a minimum of 4%.</a:t>
          </a:r>
          <a:endParaRPr lang="en-US" sz="1100" baseline="0"/>
        </a:p>
        <a:p>
          <a:endParaRPr lang="en-US" sz="1100" b="1" baseline="0"/>
        </a:p>
        <a:p>
          <a:r>
            <a:rPr lang="en-US" sz="1100" b="1" baseline="0"/>
            <a:t>Monthly Benefits</a:t>
          </a:r>
        </a:p>
        <a:p>
          <a:r>
            <a:rPr lang="en-US" sz="1100" baseline="0"/>
            <a:t>1. If the employee is entitled for monthly benefits, enter the number of appicable months in the</a:t>
          </a:r>
          <a:r>
            <a:rPr lang="en-US" sz="1100" b="1" baseline="0">
              <a:solidFill>
                <a:schemeClr val="accent1"/>
              </a:solidFill>
            </a:rPr>
            <a:t> blue </a:t>
          </a:r>
          <a:r>
            <a:rPr lang="en-US" sz="1100" baseline="0"/>
            <a:t>cells.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If benefit entitlement begins January 15, 2022 and ends July 15, 2022, enter 7 months, and if the entitlement ends June 31, 2022, enter 6 months.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569817</xdr:colOff>
      <xdr:row>0</xdr:row>
      <xdr:rowOff>1</xdr:rowOff>
    </xdr:from>
    <xdr:to>
      <xdr:col>22</xdr:col>
      <xdr:colOff>336177</xdr:colOff>
      <xdr:row>38</xdr:row>
      <xdr:rowOff>44824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153C67-BC99-436F-AB6C-F5483A112BF3}"/>
            </a:ext>
          </a:extLst>
        </xdr:cNvPr>
        <xdr:cNvSpPr txBox="1"/>
      </xdr:nvSpPr>
      <xdr:spPr>
        <a:xfrm>
          <a:off x="9500905" y="1"/>
          <a:ext cx="6422654" cy="627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Step-by-Step Guide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form for term contracts equal to or greater than 12 months but less than 24 months.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 contracts greater than 24 months must complete an additional form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YEARS+)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entire contract.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A 3 year contract will complete the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YEAR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(1 year salary calculation) and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YEARS+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(entire 3 year salary calculation).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Salary (annualized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If the total term salary is known, enter the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  <a:endParaRPr lang="en-US" b="1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If the term is Hourly fill in 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Purple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"Y" and "N" if Salaried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the total term salary is unknown, use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 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the Hourly Rate of Pay in the </a:t>
          </a:r>
          <a:r>
            <a:rPr lang="en-US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rgbClr val="59BF5E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Hours per week in the</a:t>
          </a:r>
          <a:r>
            <a:rPr lang="en-US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orange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Start Date and End Date in the </a:t>
          </a:r>
          <a:r>
            <a:rPr lang="en-US" sz="11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pink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(YYYY-MM-DD) cells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Renumeration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Annual Budget Required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auto populate once steps 1-3 are completed. </a:t>
          </a:r>
        </a:p>
        <a:p>
          <a:endParaRPr lang="en-US" b="0">
            <a:effectLst/>
          </a:endParaRPr>
        </a:p>
        <a:p>
          <a:r>
            <a:rPr lang="en-US" sz="1100"/>
            <a:t>Fill the rest of the applicable</a:t>
          </a:r>
          <a:r>
            <a:rPr lang="en-US" sz="1100" baseline="0"/>
            <a:t> information:</a:t>
          </a:r>
        </a:p>
        <a:p>
          <a:endParaRPr lang="en-US" sz="1100" baseline="0"/>
        </a:p>
        <a:p>
          <a:r>
            <a:rPr lang="en-US" sz="1100" b="1" i="0" u="none" baseline="0"/>
            <a:t>Vacation Pay:</a:t>
          </a:r>
        </a:p>
        <a:p>
          <a:r>
            <a:rPr lang="en-US" sz="1100" baseline="0"/>
            <a:t>1. Employer may change the percentage value in cell </a:t>
          </a:r>
          <a:r>
            <a:rPr lang="en-US" sz="1100" b="1" baseline="0"/>
            <a:t>B4 </a:t>
          </a:r>
          <a:r>
            <a:rPr lang="en-US" sz="1100" baseline="0"/>
            <a:t>to reflect the  Vacation Pay entitlement of the employee with a minimum of 4%.</a:t>
          </a:r>
        </a:p>
        <a:p>
          <a:endParaRPr lang="en-US" sz="1100" baseline="0"/>
        </a:p>
        <a:p>
          <a:r>
            <a:rPr lang="en-US" sz="1100" b="1" baseline="0"/>
            <a:t>Plus Employer Costs:</a:t>
          </a:r>
        </a:p>
        <a:p>
          <a:r>
            <a:rPr lang="en-US" sz="1100" baseline="0"/>
            <a:t>1. If the employee is eligible for a pension, enter Y for Yes or N for No in the 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grey</a:t>
          </a:r>
          <a:r>
            <a:rPr lang="en-US" sz="1100" baseline="0"/>
            <a:t> cell</a:t>
          </a:r>
        </a:p>
        <a:p>
          <a:endParaRPr lang="en-US" sz="1100" b="1" baseline="0"/>
        </a:p>
        <a:p>
          <a:r>
            <a:rPr lang="en-US" sz="1100" b="1" baseline="0"/>
            <a:t>Monthly Benefits</a:t>
          </a:r>
        </a:p>
        <a:p>
          <a:r>
            <a:rPr lang="en-US" sz="1100" baseline="0"/>
            <a:t>1. If the employee is entitled for benefits, enter the number of appicable months in the</a:t>
          </a:r>
          <a:r>
            <a:rPr lang="en-US" sz="1100" b="1" baseline="0">
              <a:solidFill>
                <a:schemeClr val="accent1"/>
              </a:solidFill>
            </a:rPr>
            <a:t> blue </a:t>
          </a:r>
          <a:r>
            <a:rPr lang="en-US" sz="1100" baseline="0"/>
            <a:t>cells (billed at the start of each month).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If benefit entitlement begins January 15, 2022 and ends January 14, 2023, enter 13 months, and if the entitlement ends December 31, 2022, enter 12 months.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11206</xdr:rowOff>
    </xdr:from>
    <xdr:to>
      <xdr:col>20</xdr:col>
      <xdr:colOff>238125</xdr:colOff>
      <xdr:row>41</xdr:row>
      <xdr:rowOff>86286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6A5C3-A04F-47DA-905D-063B434EBB14}"/>
            </a:ext>
          </a:extLst>
        </xdr:cNvPr>
        <xdr:cNvSpPr txBox="1"/>
      </xdr:nvSpPr>
      <xdr:spPr>
        <a:xfrm>
          <a:off x="9849971" y="246530"/>
          <a:ext cx="4473948" cy="6451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Step-by-Step Guide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form for term contracts greater than 24 months.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Salary (annualized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If the total term salary is known, enter the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If the term is Hourly fill in 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C5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Purple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"Y" and "N" if Salaried</a:t>
          </a:r>
          <a:endParaRPr lang="en-US" b="0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the total term salary is unknown, use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 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the Hourly Rate of Pay in the </a:t>
          </a:r>
          <a:r>
            <a:rPr lang="en-US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rgbClr val="59BF5E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Hours per week in the</a:t>
          </a:r>
          <a:r>
            <a:rPr lang="en-US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orange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Start Date and End Date in the </a:t>
          </a:r>
          <a:r>
            <a:rPr lang="en-US" sz="11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pink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(YYYY-MM-DD) cells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Renumeration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Annual Budget Required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auto populate once steps 1-3 are completed. </a:t>
          </a:r>
        </a:p>
        <a:p>
          <a:endParaRPr lang="en-US" b="0">
            <a:effectLst/>
          </a:endParaRPr>
        </a:p>
        <a:p>
          <a:r>
            <a:rPr lang="en-US" sz="1100"/>
            <a:t>Fill the rest of the applicable</a:t>
          </a:r>
          <a:r>
            <a:rPr lang="en-US" sz="1100" baseline="0"/>
            <a:t> information:</a:t>
          </a:r>
        </a:p>
        <a:p>
          <a:endParaRPr lang="en-US" sz="1100" baseline="0"/>
        </a:p>
        <a:p>
          <a:r>
            <a:rPr lang="en-US" sz="1100" b="1" i="0" u="none" baseline="0"/>
            <a:t>Vacation Pay:</a:t>
          </a:r>
        </a:p>
        <a:p>
          <a:r>
            <a:rPr lang="en-US" sz="1100" baseline="0"/>
            <a:t>1. Employer may change the percentage value in cell </a:t>
          </a:r>
          <a:r>
            <a:rPr lang="en-US" sz="1100" b="1" baseline="0"/>
            <a:t>B4 </a:t>
          </a:r>
          <a:r>
            <a:rPr lang="en-US" sz="1100" baseline="0"/>
            <a:t>to reflect the  Vacation Pay entitlement of the employee with a minimum of 4%.</a:t>
          </a:r>
        </a:p>
        <a:p>
          <a:endParaRPr lang="en-US" sz="1100" baseline="0"/>
        </a:p>
        <a:p>
          <a:r>
            <a:rPr lang="en-US" sz="1100" b="1" baseline="0"/>
            <a:t>Plus Employer Costs:</a:t>
          </a:r>
        </a:p>
        <a:p>
          <a:r>
            <a:rPr lang="en-US" sz="1100" baseline="0"/>
            <a:t>1. If the employee is eligible for a pension, enter Y for Yes or N for No in the 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grey</a:t>
          </a:r>
          <a:r>
            <a:rPr lang="en-US" sz="1100" baseline="0"/>
            <a:t> cell</a:t>
          </a:r>
        </a:p>
        <a:p>
          <a:endParaRPr lang="en-US" sz="1100" b="1" baseline="0"/>
        </a:p>
        <a:p>
          <a:r>
            <a:rPr lang="en-US" sz="1100" b="1" baseline="0"/>
            <a:t>Monthly Benefits</a:t>
          </a:r>
        </a:p>
        <a:p>
          <a:r>
            <a:rPr lang="en-US" sz="1100" baseline="0"/>
            <a:t>1. If the employee is entitled for benefits, enter the number of appicable months in the</a:t>
          </a:r>
          <a:r>
            <a:rPr lang="en-US" sz="1100" b="1" baseline="0">
              <a:solidFill>
                <a:schemeClr val="accent1"/>
              </a:solidFill>
            </a:rPr>
            <a:t> blue </a:t>
          </a:r>
          <a:r>
            <a:rPr lang="en-US" sz="1100" baseline="0"/>
            <a:t>cells (billed at the start of each month).</a:t>
          </a:r>
        </a:p>
        <a:p>
          <a:endParaRPr lang="en-US" sz="1100" baseline="0"/>
        </a:p>
        <a:p>
          <a:r>
            <a:rPr lang="en-US" sz="1100" i="1" baseline="0"/>
            <a:t>E.g. If benefit entitlement begins January 15, 2022 and ends January 14, 2023, enter 13 months, and if the entitlement ends December 31, 2022, enter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months</a:t>
          </a:r>
          <a:r>
            <a:rPr lang="en-US" sz="1100" i="1" baseline="0"/>
            <a:t>. 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="85" zoomScaleNormal="85" workbookViewId="0">
      <selection activeCell="B10" sqref="B10"/>
    </sheetView>
  </sheetViews>
  <sheetFormatPr defaultRowHeight="15" x14ac:dyDescent="0.25"/>
  <cols>
    <col min="1" max="1" width="38.42578125" customWidth="1"/>
    <col min="2" max="2" width="10.85546875" bestFit="1" customWidth="1"/>
    <col min="3" max="3" width="8.85546875" customWidth="1"/>
    <col min="4" max="4" width="11.140625" customWidth="1"/>
    <col min="6" max="6" width="11.140625" customWidth="1"/>
  </cols>
  <sheetData>
    <row r="1" spans="1:5" ht="18.75" x14ac:dyDescent="0.3">
      <c r="A1" s="28" t="s">
        <v>23</v>
      </c>
    </row>
    <row r="2" spans="1:5" x14ac:dyDescent="0.25">
      <c r="D2" s="5"/>
    </row>
    <row r="3" spans="1:5" x14ac:dyDescent="0.25">
      <c r="A3" s="10" t="s">
        <v>21</v>
      </c>
      <c r="B3" s="9"/>
      <c r="D3" s="11">
        <f>B34</f>
        <v>0</v>
      </c>
      <c r="E3" s="12" t="s">
        <v>22</v>
      </c>
    </row>
    <row r="4" spans="1:5" x14ac:dyDescent="0.25">
      <c r="A4" t="s">
        <v>13</v>
      </c>
      <c r="B4" s="52">
        <v>0.04</v>
      </c>
      <c r="C4" s="2"/>
      <c r="D4" s="8">
        <f>ROUND(D3*B4,2)</f>
        <v>0</v>
      </c>
    </row>
    <row r="5" spans="1:5" x14ac:dyDescent="0.25">
      <c r="A5" t="s">
        <v>61</v>
      </c>
      <c r="B5" s="67">
        <v>0.05</v>
      </c>
      <c r="C5" s="60" t="s">
        <v>39</v>
      </c>
      <c r="D5" s="7">
        <f>IF(C5="N",0,IF(C5="Y",ROUND(B5*D3,2),0))</f>
        <v>0</v>
      </c>
      <c r="E5" s="12" t="s">
        <v>62</v>
      </c>
    </row>
    <row r="6" spans="1:5" x14ac:dyDescent="0.25">
      <c r="A6" s="13" t="s">
        <v>0</v>
      </c>
      <c r="B6" s="14"/>
      <c r="C6" s="13"/>
      <c r="D6" s="15">
        <f>SUM(D3:D5)</f>
        <v>0</v>
      </c>
    </row>
    <row r="7" spans="1:5" x14ac:dyDescent="0.25">
      <c r="B7" s="9"/>
      <c r="D7" s="8"/>
    </row>
    <row r="8" spans="1:5" x14ac:dyDescent="0.25">
      <c r="A8" s="10" t="s">
        <v>20</v>
      </c>
      <c r="B8" s="9"/>
      <c r="D8" s="8"/>
    </row>
    <row r="9" spans="1:5" x14ac:dyDescent="0.25">
      <c r="A9" t="s">
        <v>43</v>
      </c>
      <c r="B9" s="65">
        <f>5.95%+2.324%+1.95%+0.4%</f>
        <v>0.10624000000000001</v>
      </c>
      <c r="D9" s="8">
        <f>ROUND(D6*B9,2)</f>
        <v>0</v>
      </c>
    </row>
    <row r="10" spans="1:5" x14ac:dyDescent="0.25">
      <c r="B10" s="9"/>
      <c r="D10" s="8"/>
    </row>
    <row r="11" spans="1:5" x14ac:dyDescent="0.25">
      <c r="A11" s="10" t="s">
        <v>4</v>
      </c>
      <c r="B11" s="25" t="s">
        <v>5</v>
      </c>
      <c r="C11" s="24" t="s">
        <v>6</v>
      </c>
      <c r="D11" s="8"/>
    </row>
    <row r="12" spans="1:5" x14ac:dyDescent="0.25">
      <c r="A12" t="s">
        <v>35</v>
      </c>
      <c r="B12" s="61">
        <v>5.36</v>
      </c>
      <c r="C12" s="59">
        <v>0</v>
      </c>
      <c r="D12" s="8">
        <f>B12*C12</f>
        <v>0</v>
      </c>
    </row>
    <row r="13" spans="1:5" x14ac:dyDescent="0.25">
      <c r="A13" s="13" t="s">
        <v>36</v>
      </c>
      <c r="B13" s="14"/>
      <c r="C13" s="13"/>
      <c r="D13" s="15">
        <f>SUM(D12:D12,D10,D9,D10)</f>
        <v>0</v>
      </c>
    </row>
    <row r="14" spans="1:5" ht="15.75" thickBot="1" x14ac:dyDescent="0.3">
      <c r="B14" s="9"/>
      <c r="D14" s="17"/>
    </row>
    <row r="15" spans="1:5" ht="15.75" thickTop="1" x14ac:dyDescent="0.25">
      <c r="A15" s="13" t="s">
        <v>3</v>
      </c>
      <c r="B15" s="14"/>
      <c r="C15" s="13"/>
      <c r="D15" s="16">
        <f>D6+D13</f>
        <v>0</v>
      </c>
    </row>
    <row r="16" spans="1:5" x14ac:dyDescent="0.25">
      <c r="B16" s="9"/>
      <c r="D16" s="23"/>
    </row>
    <row r="17" spans="1:4" x14ac:dyDescent="0.25">
      <c r="B17" s="9"/>
      <c r="D17" s="9"/>
    </row>
    <row r="18" spans="1:4" x14ac:dyDescent="0.25">
      <c r="A18" s="10" t="s">
        <v>19</v>
      </c>
      <c r="B18" s="9"/>
      <c r="D18" s="9"/>
    </row>
    <row r="19" spans="1:4" x14ac:dyDescent="0.25">
      <c r="A19" t="s">
        <v>7</v>
      </c>
      <c r="B19" s="57">
        <v>0</v>
      </c>
      <c r="D19" s="9"/>
    </row>
    <row r="20" spans="1:4" x14ac:dyDescent="0.25">
      <c r="A20" t="s">
        <v>8</v>
      </c>
      <c r="B20" s="54">
        <v>0</v>
      </c>
      <c r="C20" s="12" t="s">
        <v>26</v>
      </c>
      <c r="D20" s="9"/>
    </row>
    <row r="21" spans="1:4" ht="15.75" thickBot="1" x14ac:dyDescent="0.3">
      <c r="A21" t="s">
        <v>9</v>
      </c>
      <c r="B21" s="9">
        <f>PRODUCT(B19:B20)</f>
        <v>0</v>
      </c>
      <c r="D21" s="9"/>
    </row>
    <row r="22" spans="1:4" ht="15.75" x14ac:dyDescent="0.25">
      <c r="A22" s="32" t="s">
        <v>49</v>
      </c>
      <c r="B22" s="50">
        <v>0</v>
      </c>
      <c r="C22" s="33" t="s">
        <v>50</v>
      </c>
      <c r="D22" s="34"/>
    </row>
    <row r="23" spans="1:4" ht="15.75" x14ac:dyDescent="0.25">
      <c r="A23" s="35" t="s">
        <v>51</v>
      </c>
      <c r="B23" s="51">
        <v>0</v>
      </c>
      <c r="C23" t="s">
        <v>50</v>
      </c>
      <c r="D23" s="36"/>
    </row>
    <row r="24" spans="1:4" ht="16.5" hidden="1" thickBot="1" x14ac:dyDescent="0.3">
      <c r="A24" s="35" t="s">
        <v>52</v>
      </c>
      <c r="B24" s="37">
        <v>0</v>
      </c>
      <c r="D24" s="36"/>
    </row>
    <row r="25" spans="1:4" ht="16.5" hidden="1" thickTop="1" x14ac:dyDescent="0.25">
      <c r="A25" s="38" t="s">
        <v>53</v>
      </c>
      <c r="B25" s="39">
        <f>NETWORKDAYS(B22,B23)</f>
        <v>0</v>
      </c>
      <c r="D25" s="36"/>
    </row>
    <row r="26" spans="1:4" ht="15.75" x14ac:dyDescent="0.25">
      <c r="A26" s="38" t="s">
        <v>54</v>
      </c>
      <c r="B26" s="39">
        <f>B25/5</f>
        <v>0</v>
      </c>
      <c r="D26" s="36"/>
    </row>
    <row r="27" spans="1:4" ht="15.75" x14ac:dyDescent="0.25">
      <c r="A27" s="38" t="s">
        <v>55</v>
      </c>
      <c r="B27" s="39">
        <f>B26/2</f>
        <v>0</v>
      </c>
      <c r="D27" s="36"/>
    </row>
    <row r="28" spans="1:4" ht="15.75" hidden="1" x14ac:dyDescent="0.25">
      <c r="A28" s="38" t="s">
        <v>56</v>
      </c>
      <c r="B28" s="39">
        <f>B26*B24</f>
        <v>0</v>
      </c>
      <c r="D28" s="36"/>
    </row>
    <row r="29" spans="1:4" hidden="1" x14ac:dyDescent="0.25">
      <c r="A29" s="40"/>
      <c r="D29" s="36"/>
    </row>
    <row r="30" spans="1:4" ht="16.5" hidden="1" thickBot="1" x14ac:dyDescent="0.3">
      <c r="A30" s="41" t="s">
        <v>57</v>
      </c>
      <c r="B30" s="42">
        <v>0</v>
      </c>
      <c r="C30" s="47"/>
      <c r="D30" s="48"/>
    </row>
    <row r="31" spans="1:4" ht="15.75" hidden="1" x14ac:dyDescent="0.25">
      <c r="A31" s="43" t="s">
        <v>58</v>
      </c>
      <c r="B31" s="44">
        <f>B30*B28</f>
        <v>0</v>
      </c>
      <c r="D31" s="48"/>
    </row>
    <row r="32" spans="1:4" ht="15.75" thickBot="1" x14ac:dyDescent="0.3">
      <c r="A32" s="45"/>
      <c r="B32" s="46"/>
      <c r="C32" s="46"/>
      <c r="D32" s="49"/>
    </row>
    <row r="33" spans="1:5" x14ac:dyDescent="0.25">
      <c r="A33" t="s">
        <v>10</v>
      </c>
      <c r="B33" s="53">
        <f>B26</f>
        <v>0</v>
      </c>
      <c r="D33" s="9"/>
    </row>
    <row r="34" spans="1:5" x14ac:dyDescent="0.25">
      <c r="A34" t="s">
        <v>11</v>
      </c>
      <c r="B34" s="9">
        <f>B21*B33</f>
        <v>0</v>
      </c>
      <c r="D34" s="9"/>
    </row>
    <row r="35" spans="1:5" x14ac:dyDescent="0.25">
      <c r="B35" s="9"/>
    </row>
    <row r="36" spans="1:5" x14ac:dyDescent="0.25">
      <c r="A36" t="s">
        <v>63</v>
      </c>
    </row>
    <row r="37" spans="1:5" x14ac:dyDescent="0.25">
      <c r="A37" t="s">
        <v>48</v>
      </c>
    </row>
    <row r="38" spans="1:5" x14ac:dyDescent="0.25">
      <c r="C38" s="22" t="s">
        <v>14</v>
      </c>
      <c r="D38" s="23"/>
      <c r="E38" s="23"/>
    </row>
    <row r="39" spans="1:5" x14ac:dyDescent="0.25">
      <c r="C39" s="19" t="s">
        <v>24</v>
      </c>
      <c r="D39" t="s">
        <v>25</v>
      </c>
    </row>
    <row r="40" spans="1:5" x14ac:dyDescent="0.25">
      <c r="C40" s="26" t="s">
        <v>42</v>
      </c>
      <c r="D40" s="3" t="s">
        <v>41</v>
      </c>
      <c r="E40" s="3"/>
    </row>
  </sheetData>
  <pageMargins left="0.7" right="0.7" top="0.75" bottom="0.75" header="0.3" footer="0.3"/>
  <pageSetup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zoomScale="85" zoomScaleNormal="85" workbookViewId="0">
      <selection activeCell="B10" sqref="B10"/>
    </sheetView>
  </sheetViews>
  <sheetFormatPr defaultRowHeight="15" x14ac:dyDescent="0.25"/>
  <cols>
    <col min="1" max="1" width="38.28515625" customWidth="1"/>
    <col min="2" max="2" width="10.85546875" bestFit="1" customWidth="1"/>
    <col min="3" max="3" width="8" customWidth="1"/>
    <col min="4" max="4" width="12.140625" customWidth="1"/>
  </cols>
  <sheetData>
    <row r="1" spans="1:11" ht="18.75" x14ac:dyDescent="0.3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D2" s="5"/>
    </row>
    <row r="3" spans="1:11" x14ac:dyDescent="0.25">
      <c r="A3" s="10" t="s">
        <v>21</v>
      </c>
      <c r="D3" s="11">
        <f>B34</f>
        <v>0</v>
      </c>
      <c r="E3" s="12" t="s">
        <v>22</v>
      </c>
    </row>
    <row r="4" spans="1:11" x14ac:dyDescent="0.25">
      <c r="A4" t="s">
        <v>13</v>
      </c>
      <c r="B4" s="52">
        <v>0.04</v>
      </c>
      <c r="C4" s="2"/>
      <c r="D4" s="8">
        <f>ROUND(D3*B4,2)</f>
        <v>0</v>
      </c>
    </row>
    <row r="5" spans="1:11" x14ac:dyDescent="0.25">
      <c r="A5" t="s">
        <v>61</v>
      </c>
      <c r="B5" s="67">
        <v>0.05</v>
      </c>
      <c r="C5" s="60" t="s">
        <v>39</v>
      </c>
      <c r="D5" s="7">
        <f>IF(C5="N",0,IF(C5="Y",ROUND(B5*D3,2),0))</f>
        <v>0</v>
      </c>
      <c r="E5" s="12" t="s">
        <v>62</v>
      </c>
    </row>
    <row r="6" spans="1:11" x14ac:dyDescent="0.25">
      <c r="A6" s="13" t="s">
        <v>0</v>
      </c>
      <c r="B6" s="13"/>
      <c r="C6" s="13"/>
      <c r="D6" s="15">
        <f>SUM(D3:D5)</f>
        <v>0</v>
      </c>
    </row>
    <row r="7" spans="1:11" x14ac:dyDescent="0.25">
      <c r="D7" s="8"/>
    </row>
    <row r="8" spans="1:11" x14ac:dyDescent="0.25">
      <c r="A8" s="10" t="s">
        <v>20</v>
      </c>
      <c r="D8" s="8"/>
    </row>
    <row r="9" spans="1:11" x14ac:dyDescent="0.25">
      <c r="A9" t="s">
        <v>40</v>
      </c>
      <c r="B9" s="65">
        <f>5.95%+2.324%+1.95%+0.4%</f>
        <v>0.10624000000000001</v>
      </c>
      <c r="D9" s="8">
        <f>ROUND(D6*B9,2)</f>
        <v>0</v>
      </c>
    </row>
    <row r="10" spans="1:11" x14ac:dyDescent="0.25">
      <c r="D10" s="8"/>
    </row>
    <row r="11" spans="1:11" x14ac:dyDescent="0.25">
      <c r="A11" s="10" t="s">
        <v>4</v>
      </c>
      <c r="B11" s="24" t="s">
        <v>5</v>
      </c>
      <c r="C11" s="24" t="s">
        <v>6</v>
      </c>
      <c r="D11" s="8"/>
    </row>
    <row r="12" spans="1:11" x14ac:dyDescent="0.25">
      <c r="A12" t="s">
        <v>34</v>
      </c>
      <c r="B12" s="62">
        <f>130.23+5.36</f>
        <v>135.59</v>
      </c>
      <c r="C12" s="58">
        <v>0</v>
      </c>
      <c r="D12" s="8">
        <f>B12*C12</f>
        <v>0</v>
      </c>
      <c r="E12" s="12" t="s">
        <v>47</v>
      </c>
    </row>
    <row r="13" spans="1:11" x14ac:dyDescent="0.25">
      <c r="A13" s="13" t="s">
        <v>36</v>
      </c>
      <c r="B13" s="13"/>
      <c r="C13" s="13"/>
      <c r="D13" s="15">
        <f>SUM(D12:D12,D9)</f>
        <v>0</v>
      </c>
    </row>
    <row r="14" spans="1:11" ht="15.75" thickBot="1" x14ac:dyDescent="0.3">
      <c r="D14" s="17"/>
    </row>
    <row r="15" spans="1:11" ht="15.75" thickTop="1" x14ac:dyDescent="0.25">
      <c r="A15" s="13" t="s">
        <v>3</v>
      </c>
      <c r="B15" s="13"/>
      <c r="C15" s="13"/>
      <c r="D15" s="16">
        <f>D6+D13</f>
        <v>0</v>
      </c>
    </row>
    <row r="16" spans="1:11" x14ac:dyDescent="0.25">
      <c r="D16" s="23"/>
    </row>
    <row r="18" spans="1:4" x14ac:dyDescent="0.25">
      <c r="A18" s="10" t="s">
        <v>19</v>
      </c>
      <c r="B18" s="9"/>
      <c r="D18" s="9"/>
    </row>
    <row r="19" spans="1:4" x14ac:dyDescent="0.25">
      <c r="A19" t="s">
        <v>7</v>
      </c>
      <c r="B19" s="57">
        <v>0</v>
      </c>
      <c r="D19" s="9"/>
    </row>
    <row r="20" spans="1:4" x14ac:dyDescent="0.25">
      <c r="A20" t="s">
        <v>8</v>
      </c>
      <c r="B20" s="54">
        <v>0</v>
      </c>
      <c r="C20" s="12" t="s">
        <v>26</v>
      </c>
      <c r="D20" s="9"/>
    </row>
    <row r="21" spans="1:4" ht="15.75" thickBot="1" x14ac:dyDescent="0.3">
      <c r="A21" t="s">
        <v>9</v>
      </c>
      <c r="B21" s="9">
        <f>PRODUCT(B19:B20)</f>
        <v>0</v>
      </c>
      <c r="D21" s="9"/>
    </row>
    <row r="22" spans="1:4" ht="15.75" x14ac:dyDescent="0.25">
      <c r="A22" s="32" t="s">
        <v>49</v>
      </c>
      <c r="B22" s="50">
        <v>0</v>
      </c>
      <c r="C22" s="33" t="s">
        <v>50</v>
      </c>
      <c r="D22" s="34"/>
    </row>
    <row r="23" spans="1:4" ht="15.75" x14ac:dyDescent="0.25">
      <c r="A23" s="35" t="s">
        <v>51</v>
      </c>
      <c r="B23" s="51">
        <v>0</v>
      </c>
      <c r="C23" t="s">
        <v>50</v>
      </c>
      <c r="D23" s="36"/>
    </row>
    <row r="24" spans="1:4" ht="16.5" hidden="1" thickBot="1" x14ac:dyDescent="0.3">
      <c r="A24" s="35" t="s">
        <v>52</v>
      </c>
      <c r="B24" s="37">
        <v>0</v>
      </c>
      <c r="D24" s="36"/>
    </row>
    <row r="25" spans="1:4" ht="15.75" hidden="1" x14ac:dyDescent="0.25">
      <c r="A25" s="38" t="s">
        <v>53</v>
      </c>
      <c r="B25" s="39">
        <f>NETWORKDAYS(B22,B23)</f>
        <v>0</v>
      </c>
      <c r="D25" s="36"/>
    </row>
    <row r="26" spans="1:4" ht="15.75" x14ac:dyDescent="0.25">
      <c r="A26" s="38" t="s">
        <v>54</v>
      </c>
      <c r="B26" s="39">
        <f>B25/5</f>
        <v>0</v>
      </c>
      <c r="D26" s="36"/>
    </row>
    <row r="27" spans="1:4" ht="15.75" x14ac:dyDescent="0.25">
      <c r="A27" s="38" t="s">
        <v>55</v>
      </c>
      <c r="B27" s="39">
        <f>B26/2</f>
        <v>0</v>
      </c>
      <c r="D27" s="36"/>
    </row>
    <row r="28" spans="1:4" ht="15.75" hidden="1" x14ac:dyDescent="0.25">
      <c r="A28" s="38" t="s">
        <v>56</v>
      </c>
      <c r="B28" s="39">
        <f>B26*B24</f>
        <v>0</v>
      </c>
      <c r="D28" s="36"/>
    </row>
    <row r="29" spans="1:4" hidden="1" x14ac:dyDescent="0.25">
      <c r="A29" s="40"/>
      <c r="D29" s="36"/>
    </row>
    <row r="30" spans="1:4" ht="16.5" hidden="1" thickBot="1" x14ac:dyDescent="0.3">
      <c r="A30" s="41" t="s">
        <v>57</v>
      </c>
      <c r="B30" s="42">
        <v>0</v>
      </c>
      <c r="C30" s="47"/>
      <c r="D30" s="48"/>
    </row>
    <row r="31" spans="1:4" ht="15.75" hidden="1" x14ac:dyDescent="0.25">
      <c r="A31" s="43" t="s">
        <v>58</v>
      </c>
      <c r="B31" s="44">
        <f>B30*B28</f>
        <v>0</v>
      </c>
      <c r="D31" s="48"/>
    </row>
    <row r="32" spans="1:4" ht="15.75" thickBot="1" x14ac:dyDescent="0.3">
      <c r="A32" s="45"/>
      <c r="B32" s="46"/>
      <c r="C32" s="46"/>
      <c r="D32" s="49"/>
    </row>
    <row r="33" spans="1:6" x14ac:dyDescent="0.25">
      <c r="A33" t="s">
        <v>10</v>
      </c>
      <c r="B33" s="53">
        <f>B26</f>
        <v>0</v>
      </c>
      <c r="D33" s="9"/>
    </row>
    <row r="34" spans="1:6" x14ac:dyDescent="0.25">
      <c r="A34" t="s">
        <v>11</v>
      </c>
      <c r="B34" s="9">
        <f>B21*B33</f>
        <v>0</v>
      </c>
      <c r="D34" s="9"/>
    </row>
    <row r="35" spans="1:6" x14ac:dyDescent="0.25">
      <c r="B35" s="9"/>
    </row>
    <row r="36" spans="1:6" x14ac:dyDescent="0.25">
      <c r="A36" t="s">
        <v>63</v>
      </c>
    </row>
    <row r="38" spans="1:6" x14ac:dyDescent="0.25">
      <c r="C38" s="22" t="s">
        <v>14</v>
      </c>
      <c r="D38" s="23"/>
      <c r="E38" s="23"/>
      <c r="F38" s="18"/>
    </row>
    <row r="39" spans="1:6" x14ac:dyDescent="0.25">
      <c r="C39" s="19" t="s">
        <v>24</v>
      </c>
      <c r="D39" t="s">
        <v>25</v>
      </c>
      <c r="F39" s="20"/>
    </row>
    <row r="40" spans="1:6" x14ac:dyDescent="0.25">
      <c r="C40" s="19" t="s">
        <v>15</v>
      </c>
      <c r="D40" t="s">
        <v>16</v>
      </c>
      <c r="F40" s="20"/>
    </row>
    <row r="41" spans="1:6" x14ac:dyDescent="0.25">
      <c r="C41" s="26" t="s">
        <v>42</v>
      </c>
      <c r="D41" s="3" t="s">
        <v>41</v>
      </c>
      <c r="E41" s="3"/>
      <c r="F41" s="21"/>
    </row>
  </sheetData>
  <pageMargins left="0.7" right="0.7" top="0.75" bottom="0.75" header="0.3" footer="0.3"/>
  <pageSetup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zoomScale="85" zoomScaleNormal="85" workbookViewId="0">
      <selection activeCell="B10" sqref="B10"/>
    </sheetView>
  </sheetViews>
  <sheetFormatPr defaultRowHeight="15" x14ac:dyDescent="0.25"/>
  <cols>
    <col min="1" max="1" width="38.42578125" customWidth="1"/>
    <col min="2" max="2" width="11.5703125" customWidth="1"/>
    <col min="3" max="4" width="10.28515625" customWidth="1"/>
  </cols>
  <sheetData>
    <row r="1" spans="1:5" ht="18.75" x14ac:dyDescent="0.3">
      <c r="A1" s="28" t="s">
        <v>29</v>
      </c>
      <c r="D1" s="1"/>
    </row>
    <row r="2" spans="1:5" x14ac:dyDescent="0.25">
      <c r="A2" s="4"/>
      <c r="D2" s="6"/>
    </row>
    <row r="3" spans="1:5" x14ac:dyDescent="0.25">
      <c r="A3" s="10" t="s">
        <v>28</v>
      </c>
      <c r="D3" s="31">
        <f>B36</f>
        <v>0</v>
      </c>
      <c r="E3" s="12" t="s">
        <v>22</v>
      </c>
    </row>
    <row r="4" spans="1:5" x14ac:dyDescent="0.25">
      <c r="A4" t="s">
        <v>13</v>
      </c>
      <c r="B4" s="52">
        <v>0.04</v>
      </c>
      <c r="C4" s="2"/>
      <c r="D4" s="8">
        <f>ROUND(D3*B4,2)</f>
        <v>0</v>
      </c>
    </row>
    <row r="5" spans="1:5" x14ac:dyDescent="0.25">
      <c r="A5" t="s">
        <v>61</v>
      </c>
      <c r="B5" s="67">
        <v>0.05</v>
      </c>
      <c r="C5" s="60" t="s">
        <v>39</v>
      </c>
      <c r="D5" s="7">
        <f>IF(C5="N",0,IF(C5="Y",ROUND(B5*D3,2),0))</f>
        <v>0</v>
      </c>
      <c r="E5" s="12" t="s">
        <v>62</v>
      </c>
    </row>
    <row r="6" spans="1:5" x14ac:dyDescent="0.25">
      <c r="A6" s="13" t="s">
        <v>0</v>
      </c>
      <c r="B6" s="13"/>
      <c r="C6" s="13"/>
      <c r="D6" s="15">
        <f>SUM(D3:D5)</f>
        <v>0</v>
      </c>
    </row>
    <row r="7" spans="1:5" x14ac:dyDescent="0.25">
      <c r="D7" s="8"/>
    </row>
    <row r="8" spans="1:5" x14ac:dyDescent="0.25">
      <c r="A8" s="10" t="s">
        <v>20</v>
      </c>
      <c r="C8" s="30" t="s">
        <v>37</v>
      </c>
      <c r="D8" s="8"/>
    </row>
    <row r="9" spans="1:5" x14ac:dyDescent="0.25">
      <c r="A9" t="s">
        <v>40</v>
      </c>
      <c r="B9" s="65">
        <f>5.95%+2.324%+1.95%+0.4%</f>
        <v>0.10624000000000001</v>
      </c>
      <c r="D9" s="8">
        <f>ROUND(D6*B9,2)</f>
        <v>0</v>
      </c>
    </row>
    <row r="10" spans="1:5" x14ac:dyDescent="0.25">
      <c r="A10" t="s">
        <v>1</v>
      </c>
      <c r="C10" s="55" t="s">
        <v>39</v>
      </c>
      <c r="D10" s="8">
        <f>IF(C10="Y",0.08*D3,0)</f>
        <v>0</v>
      </c>
      <c r="E10" s="12" t="s">
        <v>59</v>
      </c>
    </row>
    <row r="11" spans="1:5" x14ac:dyDescent="0.25">
      <c r="D11" s="8"/>
    </row>
    <row r="12" spans="1:5" x14ac:dyDescent="0.25">
      <c r="A12" s="10" t="s">
        <v>4</v>
      </c>
      <c r="B12" s="24" t="s">
        <v>5</v>
      </c>
      <c r="C12" s="24" t="s">
        <v>6</v>
      </c>
      <c r="D12" s="8"/>
    </row>
    <row r="13" spans="1:5" x14ac:dyDescent="0.25">
      <c r="A13" t="s">
        <v>38</v>
      </c>
      <c r="B13" s="63">
        <v>0.13225000000000001</v>
      </c>
      <c r="C13" s="56">
        <v>0</v>
      </c>
      <c r="D13" s="8">
        <f>((D3*2)*(C13)*B13)/1000</f>
        <v>0</v>
      </c>
      <c r="E13" s="12" t="s">
        <v>44</v>
      </c>
    </row>
    <row r="14" spans="1:5" x14ac:dyDescent="0.25">
      <c r="A14" t="s">
        <v>45</v>
      </c>
      <c r="B14" s="64">
        <f>251.11+5.36</f>
        <v>256.47000000000003</v>
      </c>
      <c r="C14" s="56">
        <v>0</v>
      </c>
      <c r="D14" s="8">
        <f>B14*C14</f>
        <v>0</v>
      </c>
      <c r="E14" s="12" t="s">
        <v>46</v>
      </c>
    </row>
    <row r="15" spans="1:5" x14ac:dyDescent="0.25">
      <c r="A15" s="27" t="s">
        <v>2</v>
      </c>
      <c r="B15" s="13"/>
      <c r="C15" s="13"/>
      <c r="D15" s="15">
        <f>SUM(D13:D14,D9,D10)</f>
        <v>0</v>
      </c>
    </row>
    <row r="16" spans="1:5" ht="15.75" thickBot="1" x14ac:dyDescent="0.3">
      <c r="D16" s="17"/>
    </row>
    <row r="17" spans="1:4" ht="15.75" thickTop="1" x14ac:dyDescent="0.25">
      <c r="A17" s="27" t="s">
        <v>12</v>
      </c>
      <c r="B17" s="27"/>
      <c r="C17" s="27"/>
      <c r="D17" s="16">
        <f>SUM(D15,D6)</f>
        <v>0</v>
      </c>
    </row>
    <row r="18" spans="1:4" x14ac:dyDescent="0.25">
      <c r="D18" s="23"/>
    </row>
    <row r="20" spans="1:4" x14ac:dyDescent="0.25">
      <c r="A20" s="10" t="s">
        <v>19</v>
      </c>
      <c r="B20" s="9"/>
      <c r="D20" s="9"/>
    </row>
    <row r="21" spans="1:4" x14ac:dyDescent="0.25">
      <c r="A21" t="s">
        <v>7</v>
      </c>
      <c r="B21" s="57">
        <v>0</v>
      </c>
      <c r="D21" s="9"/>
    </row>
    <row r="22" spans="1:4" x14ac:dyDescent="0.25">
      <c r="A22" t="s">
        <v>8</v>
      </c>
      <c r="B22" s="54">
        <v>0</v>
      </c>
      <c r="C22" s="12" t="s">
        <v>26</v>
      </c>
      <c r="D22" s="9"/>
    </row>
    <row r="23" spans="1:4" ht="15.75" thickBot="1" x14ac:dyDescent="0.3">
      <c r="A23" t="s">
        <v>9</v>
      </c>
      <c r="B23" s="9">
        <f>PRODUCT(B21:B22)</f>
        <v>0</v>
      </c>
      <c r="D23" s="9"/>
    </row>
    <row r="24" spans="1:4" ht="15.75" x14ac:dyDescent="0.25">
      <c r="A24" s="32" t="s">
        <v>49</v>
      </c>
      <c r="B24" s="50">
        <v>0</v>
      </c>
      <c r="C24" s="33" t="s">
        <v>50</v>
      </c>
      <c r="D24" s="34"/>
    </row>
    <row r="25" spans="1:4" ht="15.75" x14ac:dyDescent="0.25">
      <c r="A25" s="35" t="s">
        <v>51</v>
      </c>
      <c r="B25" s="51">
        <v>0</v>
      </c>
      <c r="C25" t="s">
        <v>50</v>
      </c>
      <c r="D25" s="36"/>
    </row>
    <row r="26" spans="1:4" ht="16.5" hidden="1" thickBot="1" x14ac:dyDescent="0.3">
      <c r="A26" s="35" t="s">
        <v>52</v>
      </c>
      <c r="B26" s="37">
        <v>0</v>
      </c>
      <c r="D26" s="36"/>
    </row>
    <row r="27" spans="1:4" ht="15.75" hidden="1" x14ac:dyDescent="0.25">
      <c r="A27" s="38" t="s">
        <v>53</v>
      </c>
      <c r="B27" s="39">
        <f>NETWORKDAYS(B24,B25)</f>
        <v>0</v>
      </c>
      <c r="D27" s="36"/>
    </row>
    <row r="28" spans="1:4" ht="15.75" x14ac:dyDescent="0.25">
      <c r="A28" s="38" t="s">
        <v>54</v>
      </c>
      <c r="B28" s="39">
        <f>B27/5</f>
        <v>0</v>
      </c>
      <c r="D28" s="36"/>
    </row>
    <row r="29" spans="1:4" ht="15.75" x14ac:dyDescent="0.25">
      <c r="A29" s="38" t="s">
        <v>55</v>
      </c>
      <c r="B29" s="39">
        <f>B28/2</f>
        <v>0</v>
      </c>
      <c r="D29" s="36"/>
    </row>
    <row r="30" spans="1:4" ht="15.75" hidden="1" x14ac:dyDescent="0.25">
      <c r="A30" s="38" t="s">
        <v>56</v>
      </c>
      <c r="B30" s="39">
        <f>B28*B26</f>
        <v>0</v>
      </c>
      <c r="D30" s="36"/>
    </row>
    <row r="31" spans="1:4" hidden="1" x14ac:dyDescent="0.25">
      <c r="A31" s="40"/>
      <c r="D31" s="36"/>
    </row>
    <row r="32" spans="1:4" ht="16.5" hidden="1" thickBot="1" x14ac:dyDescent="0.3">
      <c r="A32" s="41" t="s">
        <v>57</v>
      </c>
      <c r="B32" s="42">
        <v>0</v>
      </c>
      <c r="C32" s="47"/>
      <c r="D32" s="48"/>
    </row>
    <row r="33" spans="1:7" ht="15.75" hidden="1" x14ac:dyDescent="0.25">
      <c r="A33" s="43" t="s">
        <v>58</v>
      </c>
      <c r="B33" s="44">
        <f>B32*B30</f>
        <v>0</v>
      </c>
      <c r="D33" s="48"/>
    </row>
    <row r="34" spans="1:7" ht="15.75" thickBot="1" x14ac:dyDescent="0.3">
      <c r="A34" s="45"/>
      <c r="B34" s="46"/>
      <c r="C34" s="46"/>
      <c r="D34" s="49"/>
    </row>
    <row r="35" spans="1:7" x14ac:dyDescent="0.25">
      <c r="A35" t="s">
        <v>10</v>
      </c>
      <c r="B35" s="53">
        <f>B28</f>
        <v>0</v>
      </c>
      <c r="D35" s="9"/>
    </row>
    <row r="36" spans="1:7" x14ac:dyDescent="0.25">
      <c r="A36" t="s">
        <v>11</v>
      </c>
      <c r="B36" s="9">
        <f>B23*B35</f>
        <v>0</v>
      </c>
      <c r="D36" s="9"/>
    </row>
    <row r="37" spans="1:7" x14ac:dyDescent="0.25">
      <c r="B37" s="9"/>
    </row>
    <row r="38" spans="1:7" x14ac:dyDescent="0.25">
      <c r="A38" t="s">
        <v>63</v>
      </c>
    </row>
    <row r="40" spans="1:7" x14ac:dyDescent="0.25">
      <c r="C40" s="22" t="s">
        <v>14</v>
      </c>
      <c r="D40" s="23"/>
      <c r="E40" s="23"/>
      <c r="F40" s="23"/>
      <c r="G40" s="18"/>
    </row>
    <row r="41" spans="1:7" x14ac:dyDescent="0.25">
      <c r="C41" s="19" t="s">
        <v>24</v>
      </c>
      <c r="D41" t="s">
        <v>25</v>
      </c>
      <c r="G41" s="20"/>
    </row>
    <row r="42" spans="1:7" x14ac:dyDescent="0.25">
      <c r="C42" s="19" t="s">
        <v>15</v>
      </c>
      <c r="D42" t="s">
        <v>16</v>
      </c>
      <c r="G42" s="20"/>
    </row>
    <row r="43" spans="1:7" x14ac:dyDescent="0.25">
      <c r="C43" s="19" t="s">
        <v>17</v>
      </c>
      <c r="D43" t="s">
        <v>18</v>
      </c>
      <c r="G43" s="20"/>
    </row>
    <row r="44" spans="1:7" x14ac:dyDescent="0.25">
      <c r="C44" s="19" t="s">
        <v>32</v>
      </c>
      <c r="D44" t="s">
        <v>30</v>
      </c>
      <c r="G44" s="20"/>
    </row>
    <row r="45" spans="1:7" x14ac:dyDescent="0.25">
      <c r="C45" s="19" t="s">
        <v>31</v>
      </c>
      <c r="D45" t="s">
        <v>33</v>
      </c>
      <c r="G45" s="20"/>
    </row>
    <row r="46" spans="1:7" x14ac:dyDescent="0.25">
      <c r="C46" s="26" t="s">
        <v>42</v>
      </c>
      <c r="D46" s="3" t="s">
        <v>41</v>
      </c>
      <c r="E46" s="3"/>
      <c r="F46" s="3"/>
      <c r="G46" s="21"/>
    </row>
  </sheetData>
  <pageMargins left="0.7" right="0.7" top="0.75" bottom="0.75" header="0.3" footer="0.3"/>
  <pageSetup scale="9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zoomScale="85" zoomScaleNormal="85" workbookViewId="0">
      <selection activeCell="I14" sqref="I14"/>
    </sheetView>
  </sheetViews>
  <sheetFormatPr defaultRowHeight="15" x14ac:dyDescent="0.25"/>
  <cols>
    <col min="1" max="1" width="38.5703125" customWidth="1"/>
    <col min="2" max="2" width="11.5703125" customWidth="1"/>
    <col min="3" max="4" width="10.28515625" customWidth="1"/>
  </cols>
  <sheetData>
    <row r="1" spans="1:5" ht="18.75" x14ac:dyDescent="0.3">
      <c r="A1" s="28" t="s">
        <v>60</v>
      </c>
      <c r="D1" s="1"/>
    </row>
    <row r="2" spans="1:5" x14ac:dyDescent="0.25">
      <c r="A2" s="4"/>
      <c r="D2" s="6"/>
    </row>
    <row r="3" spans="1:5" x14ac:dyDescent="0.25">
      <c r="A3" s="10" t="s">
        <v>28</v>
      </c>
      <c r="D3" s="31">
        <f>B36</f>
        <v>0</v>
      </c>
      <c r="E3" s="12" t="s">
        <v>22</v>
      </c>
    </row>
    <row r="4" spans="1:5" x14ac:dyDescent="0.25">
      <c r="A4" t="s">
        <v>13</v>
      </c>
      <c r="B4" s="52">
        <v>0.04</v>
      </c>
      <c r="C4" s="2"/>
      <c r="D4" s="8">
        <f>ROUND(D3*B4,2)</f>
        <v>0</v>
      </c>
    </row>
    <row r="5" spans="1:5" x14ac:dyDescent="0.25">
      <c r="A5" t="s">
        <v>61</v>
      </c>
      <c r="B5" s="67">
        <v>0.05</v>
      </c>
      <c r="C5" s="60" t="s">
        <v>39</v>
      </c>
      <c r="D5" s="7">
        <f>IF(C5="N",0,IF(C5="Y",ROUND(B5*D3,2),0))</f>
        <v>0</v>
      </c>
      <c r="E5" s="12" t="s">
        <v>62</v>
      </c>
    </row>
    <row r="6" spans="1:5" x14ac:dyDescent="0.25">
      <c r="A6" s="13" t="s">
        <v>0</v>
      </c>
      <c r="B6" s="13"/>
      <c r="C6" s="13"/>
      <c r="D6" s="15">
        <f>SUM(D3:D5)</f>
        <v>0</v>
      </c>
    </row>
    <row r="7" spans="1:5" x14ac:dyDescent="0.25">
      <c r="D7" s="8"/>
    </row>
    <row r="8" spans="1:5" x14ac:dyDescent="0.25">
      <c r="A8" s="10" t="s">
        <v>20</v>
      </c>
      <c r="C8" s="30" t="s">
        <v>37</v>
      </c>
      <c r="D8" s="8"/>
    </row>
    <row r="9" spans="1:5" x14ac:dyDescent="0.25">
      <c r="A9" t="s">
        <v>40</v>
      </c>
      <c r="B9" s="65">
        <f>5.95%+2.324%+1.95%+0.4%</f>
        <v>0.10624000000000001</v>
      </c>
      <c r="D9" s="8">
        <f>ROUND(D6*B9,2)</f>
        <v>0</v>
      </c>
    </row>
    <row r="10" spans="1:5" x14ac:dyDescent="0.25">
      <c r="A10" t="s">
        <v>1</v>
      </c>
      <c r="B10" s="66"/>
      <c r="C10" s="55" t="s">
        <v>39</v>
      </c>
      <c r="D10" s="8">
        <f>IF(C10="Y",0.08*D3,0)</f>
        <v>0</v>
      </c>
      <c r="E10" s="12" t="s">
        <v>59</v>
      </c>
    </row>
    <row r="11" spans="1:5" x14ac:dyDescent="0.25">
      <c r="B11" s="66"/>
      <c r="D11" s="8"/>
    </row>
    <row r="12" spans="1:5" x14ac:dyDescent="0.25">
      <c r="A12" s="10" t="s">
        <v>4</v>
      </c>
      <c r="B12" s="24" t="s">
        <v>5</v>
      </c>
      <c r="C12" s="24" t="s">
        <v>6</v>
      </c>
      <c r="D12" s="8"/>
    </row>
    <row r="13" spans="1:5" x14ac:dyDescent="0.25">
      <c r="A13" t="s">
        <v>38</v>
      </c>
      <c r="B13" s="63">
        <v>0.13225000000000001</v>
      </c>
      <c r="C13" s="56">
        <v>0</v>
      </c>
      <c r="D13" s="8">
        <f>((D3*2)*(C13)*B13)/1000</f>
        <v>0</v>
      </c>
      <c r="E13" s="12" t="s">
        <v>44</v>
      </c>
    </row>
    <row r="14" spans="1:5" x14ac:dyDescent="0.25">
      <c r="A14" t="s">
        <v>45</v>
      </c>
      <c r="B14" s="64">
        <f>251.11+5.36</f>
        <v>256.47000000000003</v>
      </c>
      <c r="C14" s="56">
        <v>0</v>
      </c>
      <c r="D14" s="8">
        <f>B14*C14</f>
        <v>0</v>
      </c>
      <c r="E14" s="12" t="s">
        <v>46</v>
      </c>
    </row>
    <row r="15" spans="1:5" x14ac:dyDescent="0.25">
      <c r="A15" s="27" t="s">
        <v>2</v>
      </c>
      <c r="B15" s="13"/>
      <c r="C15" s="13"/>
      <c r="D15" s="15">
        <f>SUM(D13:D14,D9,D10)</f>
        <v>0</v>
      </c>
    </row>
    <row r="16" spans="1:5" ht="15.75" thickBot="1" x14ac:dyDescent="0.3">
      <c r="D16" s="17"/>
    </row>
    <row r="17" spans="1:4" ht="15.75" thickTop="1" x14ac:dyDescent="0.25">
      <c r="A17" s="27" t="s">
        <v>12</v>
      </c>
      <c r="B17" s="27"/>
      <c r="C17" s="27"/>
      <c r="D17" s="16">
        <f>SUM(D15,D6)</f>
        <v>0</v>
      </c>
    </row>
    <row r="18" spans="1:4" x14ac:dyDescent="0.25">
      <c r="D18" s="23"/>
    </row>
    <row r="20" spans="1:4" x14ac:dyDescent="0.25">
      <c r="A20" s="10" t="s">
        <v>19</v>
      </c>
      <c r="B20" s="9"/>
      <c r="D20" s="9"/>
    </row>
    <row r="21" spans="1:4" x14ac:dyDescent="0.25">
      <c r="A21" t="s">
        <v>7</v>
      </c>
      <c r="B21" s="57">
        <v>0</v>
      </c>
      <c r="D21" s="9"/>
    </row>
    <row r="22" spans="1:4" x14ac:dyDescent="0.25">
      <c r="A22" t="s">
        <v>8</v>
      </c>
      <c r="B22" s="54">
        <v>0</v>
      </c>
      <c r="C22" s="12" t="s">
        <v>26</v>
      </c>
      <c r="D22" s="9"/>
    </row>
    <row r="23" spans="1:4" ht="15.75" thickBot="1" x14ac:dyDescent="0.3">
      <c r="A23" t="s">
        <v>9</v>
      </c>
      <c r="B23" s="9">
        <f>PRODUCT(B21:B22)</f>
        <v>0</v>
      </c>
      <c r="D23" s="9"/>
    </row>
    <row r="24" spans="1:4" ht="15.75" x14ac:dyDescent="0.25">
      <c r="A24" s="32" t="s">
        <v>49</v>
      </c>
      <c r="B24" s="50">
        <v>0</v>
      </c>
      <c r="C24" s="33" t="s">
        <v>50</v>
      </c>
      <c r="D24" s="34"/>
    </row>
    <row r="25" spans="1:4" ht="15.75" x14ac:dyDescent="0.25">
      <c r="A25" s="35" t="s">
        <v>51</v>
      </c>
      <c r="B25" s="51">
        <v>0</v>
      </c>
      <c r="C25" t="s">
        <v>50</v>
      </c>
      <c r="D25" s="36"/>
    </row>
    <row r="26" spans="1:4" ht="16.5" hidden="1" thickBot="1" x14ac:dyDescent="0.3">
      <c r="A26" s="35" t="s">
        <v>52</v>
      </c>
      <c r="B26" s="37">
        <v>0</v>
      </c>
      <c r="D26" s="36"/>
    </row>
    <row r="27" spans="1:4" ht="15.75" hidden="1" x14ac:dyDescent="0.25">
      <c r="A27" s="38" t="s">
        <v>53</v>
      </c>
      <c r="B27" s="39">
        <f>NETWORKDAYS(B24,B25)</f>
        <v>0</v>
      </c>
      <c r="D27" s="36"/>
    </row>
    <row r="28" spans="1:4" ht="15.75" x14ac:dyDescent="0.25">
      <c r="A28" s="38" t="s">
        <v>54</v>
      </c>
      <c r="B28" s="39">
        <f>B27/5</f>
        <v>0</v>
      </c>
      <c r="D28" s="36"/>
    </row>
    <row r="29" spans="1:4" ht="15.75" x14ac:dyDescent="0.25">
      <c r="A29" s="38" t="s">
        <v>55</v>
      </c>
      <c r="B29" s="39">
        <f>B28/2</f>
        <v>0</v>
      </c>
      <c r="D29" s="36"/>
    </row>
    <row r="30" spans="1:4" ht="15.75" hidden="1" x14ac:dyDescent="0.25">
      <c r="A30" s="38" t="s">
        <v>56</v>
      </c>
      <c r="B30" s="39">
        <f>B28*B26</f>
        <v>0</v>
      </c>
      <c r="D30" s="36"/>
    </row>
    <row r="31" spans="1:4" hidden="1" x14ac:dyDescent="0.25">
      <c r="A31" s="40"/>
      <c r="D31" s="36"/>
    </row>
    <row r="32" spans="1:4" ht="16.5" hidden="1" thickBot="1" x14ac:dyDescent="0.3">
      <c r="A32" s="41" t="s">
        <v>57</v>
      </c>
      <c r="B32" s="42">
        <v>0</v>
      </c>
      <c r="C32" s="47"/>
      <c r="D32" s="48"/>
    </row>
    <row r="33" spans="1:7" ht="15.75" hidden="1" x14ac:dyDescent="0.25">
      <c r="A33" s="43" t="s">
        <v>58</v>
      </c>
      <c r="B33" s="44">
        <f>B32*B30</f>
        <v>0</v>
      </c>
      <c r="D33" s="48"/>
    </row>
    <row r="34" spans="1:7" ht="15.75" thickBot="1" x14ac:dyDescent="0.3">
      <c r="A34" s="45"/>
      <c r="B34" s="46"/>
      <c r="C34" s="46"/>
      <c r="D34" s="49"/>
    </row>
    <row r="35" spans="1:7" x14ac:dyDescent="0.25">
      <c r="A35" t="s">
        <v>10</v>
      </c>
      <c r="B35" s="53">
        <f>B28</f>
        <v>0</v>
      </c>
      <c r="D35" s="9"/>
    </row>
    <row r="36" spans="1:7" x14ac:dyDescent="0.25">
      <c r="A36" t="s">
        <v>11</v>
      </c>
      <c r="B36" s="9">
        <f>B23*B35</f>
        <v>0</v>
      </c>
      <c r="D36" s="9"/>
    </row>
    <row r="37" spans="1:7" x14ac:dyDescent="0.25">
      <c r="B37" s="9"/>
    </row>
    <row r="38" spans="1:7" x14ac:dyDescent="0.25">
      <c r="A38" t="s">
        <v>63</v>
      </c>
    </row>
    <row r="40" spans="1:7" x14ac:dyDescent="0.25">
      <c r="C40" s="22" t="s">
        <v>14</v>
      </c>
      <c r="D40" s="23"/>
      <c r="E40" s="23"/>
      <c r="F40" s="23"/>
      <c r="G40" s="18"/>
    </row>
    <row r="41" spans="1:7" x14ac:dyDescent="0.25">
      <c r="C41" s="19" t="s">
        <v>24</v>
      </c>
      <c r="D41" t="s">
        <v>25</v>
      </c>
      <c r="G41" s="20"/>
    </row>
    <row r="42" spans="1:7" x14ac:dyDescent="0.25">
      <c r="C42" s="19" t="s">
        <v>15</v>
      </c>
      <c r="D42" t="s">
        <v>16</v>
      </c>
      <c r="G42" s="20"/>
    </row>
    <row r="43" spans="1:7" x14ac:dyDescent="0.25">
      <c r="C43" s="19" t="s">
        <v>17</v>
      </c>
      <c r="D43" t="s">
        <v>18</v>
      </c>
      <c r="G43" s="20"/>
    </row>
    <row r="44" spans="1:7" x14ac:dyDescent="0.25">
      <c r="C44" s="19" t="s">
        <v>32</v>
      </c>
      <c r="D44" t="s">
        <v>30</v>
      </c>
      <c r="G44" s="20"/>
    </row>
    <row r="45" spans="1:7" x14ac:dyDescent="0.25">
      <c r="C45" s="19" t="s">
        <v>31</v>
      </c>
      <c r="D45" t="s">
        <v>33</v>
      </c>
      <c r="G45" s="20"/>
    </row>
    <row r="46" spans="1:7" x14ac:dyDescent="0.25">
      <c r="C46" s="26" t="s">
        <v>42</v>
      </c>
      <c r="D46" s="3" t="s">
        <v>41</v>
      </c>
      <c r="E46" s="3"/>
      <c r="F46" s="3"/>
      <c r="G46" s="21"/>
    </row>
  </sheetData>
  <pageMargins left="0.7" right="0.7" top="0.75" bottom="0.75" header="0.3" footer="0.3"/>
  <pageSetup scale="9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&lt;6 MONTHS</vt:lpstr>
      <vt:lpstr>6 &lt;12 MONTHS</vt:lpstr>
      <vt:lpstr>1 YEAR</vt:lpstr>
      <vt:lpstr> 2 YEARS+ </vt:lpstr>
    </vt:vector>
  </TitlesOfParts>
  <Company>UNBC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UNBC</dc:creator>
  <cp:lastModifiedBy>Alissa Boudreau</cp:lastModifiedBy>
  <cp:lastPrinted>2021-02-22T19:36:59Z</cp:lastPrinted>
  <dcterms:created xsi:type="dcterms:W3CDTF">2010-04-13T17:50:42Z</dcterms:created>
  <dcterms:modified xsi:type="dcterms:W3CDTF">2024-01-03T20:30:58Z</dcterms:modified>
</cp:coreProperties>
</file>